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d.docs.live.net/c568787eda937c8f/Projects/2020-08-11 - COVID Deep Cleaning Providers/"/>
    </mc:Choice>
  </mc:AlternateContent>
  <xr:revisionPtr revIDLastSave="2" documentId="8_{A1345403-4263-4002-8A25-D61BDC91DC35}" xr6:coauthVersionLast="45" xr6:coauthVersionMax="45" xr10:uidLastSave="{8BCC9966-140C-4299-9929-FAB27EAD288D}"/>
  <bookViews>
    <workbookView xWindow="-28920" yWindow="1530" windowWidth="29040" windowHeight="15990" xr2:uid="{00000000-000D-0000-FFFF-FFFF00000000}"/>
  </bookViews>
  <sheets>
    <sheet name="Scheme Review Report" sheetId="1" r:id="rId1"/>
  </sheets>
  <definedNames>
    <definedName name="_xlnm._FilterDatabase" localSheetId="0" hidden="1">'Scheme Review Report'!$A$9:$CM$91</definedName>
    <definedName name="_xlnm.Print_Area" localSheetId="0">'Scheme Review Report'!$A$1:$CM$84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91" i="1" l="1"/>
  <c r="Z91" i="1"/>
  <c r="A91" i="1"/>
  <c r="AA90" i="1"/>
  <c r="Z90" i="1"/>
  <c r="A90" i="1"/>
  <c r="AA89" i="1"/>
  <c r="Z89" i="1"/>
  <c r="A89" i="1"/>
  <c r="AA88" i="1"/>
  <c r="Z88" i="1"/>
  <c r="A88" i="1"/>
  <c r="AA87" i="1"/>
  <c r="Z87" i="1"/>
  <c r="A87" i="1"/>
  <c r="AA86" i="1"/>
  <c r="Z86" i="1"/>
  <c r="A86" i="1"/>
  <c r="AA85" i="1"/>
  <c r="Z85" i="1"/>
  <c r="A85" i="1"/>
  <c r="AA84" i="1"/>
  <c r="Z84" i="1"/>
  <c r="A84" i="1"/>
  <c r="AA83" i="1"/>
  <c r="Z83" i="1"/>
  <c r="A83" i="1"/>
  <c r="AA82" i="1"/>
  <c r="Z82" i="1"/>
  <c r="A82" i="1"/>
  <c r="AA81" i="1"/>
  <c r="Z81" i="1"/>
  <c r="A81" i="1"/>
  <c r="AA80" i="1"/>
  <c r="Z80" i="1"/>
  <c r="A80" i="1"/>
  <c r="AA79" i="1"/>
  <c r="Z79" i="1"/>
  <c r="A79" i="1"/>
  <c r="AA78" i="1"/>
  <c r="Z78" i="1"/>
  <c r="A78" i="1"/>
  <c r="AA77" i="1"/>
  <c r="Z77" i="1"/>
  <c r="A77" i="1"/>
  <c r="AA76" i="1"/>
  <c r="Z76" i="1"/>
  <c r="A76" i="1"/>
  <c r="AA75" i="1"/>
  <c r="Z75" i="1"/>
  <c r="A75" i="1"/>
  <c r="AA74" i="1"/>
  <c r="Z74" i="1"/>
  <c r="A74" i="1"/>
  <c r="AA73" i="1"/>
  <c r="Z73" i="1"/>
  <c r="A73" i="1"/>
  <c r="AA72" i="1"/>
  <c r="Z72" i="1"/>
  <c r="A72" i="1"/>
  <c r="AA71" i="1"/>
  <c r="Z71" i="1"/>
  <c r="A71" i="1"/>
  <c r="AA70" i="1"/>
  <c r="Z70" i="1"/>
  <c r="A70" i="1"/>
  <c r="AA69" i="1"/>
  <c r="Z69" i="1"/>
  <c r="A69" i="1"/>
  <c r="AA68" i="1"/>
  <c r="Z68" i="1"/>
  <c r="A68" i="1"/>
  <c r="AA67" i="1"/>
  <c r="Z67" i="1"/>
  <c r="A67" i="1"/>
  <c r="AA66" i="1"/>
  <c r="Z66" i="1"/>
  <c r="A66" i="1"/>
  <c r="AA65" i="1"/>
  <c r="Z65" i="1"/>
  <c r="A65" i="1"/>
  <c r="AA64" i="1"/>
  <c r="Z64" i="1"/>
  <c r="A64" i="1"/>
  <c r="AA63" i="1"/>
  <c r="Z63" i="1"/>
  <c r="A63" i="1"/>
  <c r="AA62" i="1"/>
  <c r="Z62" i="1"/>
  <c r="A62" i="1"/>
  <c r="AA61" i="1"/>
  <c r="Z61" i="1"/>
  <c r="A61" i="1"/>
  <c r="AA60" i="1"/>
  <c r="Z60" i="1"/>
  <c r="A60" i="1"/>
  <c r="AA59" i="1"/>
  <c r="Z59" i="1"/>
  <c r="A59" i="1"/>
  <c r="AA58" i="1"/>
  <c r="Z58" i="1"/>
  <c r="A58" i="1"/>
  <c r="AA57" i="1"/>
  <c r="Z57" i="1"/>
  <c r="A57" i="1"/>
  <c r="AA56" i="1"/>
  <c r="Z56" i="1"/>
  <c r="A56" i="1"/>
  <c r="AA55" i="1"/>
  <c r="Z55" i="1"/>
  <c r="A55" i="1"/>
  <c r="AA54" i="1"/>
  <c r="Z54" i="1"/>
  <c r="A54" i="1"/>
  <c r="AA53" i="1"/>
  <c r="Z53" i="1"/>
  <c r="A53" i="1"/>
  <c r="AA52" i="1"/>
  <c r="Z52" i="1"/>
  <c r="A52" i="1"/>
  <c r="AA51" i="1"/>
  <c r="Z51" i="1"/>
  <c r="A51" i="1"/>
  <c r="AA50" i="1"/>
  <c r="Z50" i="1"/>
  <c r="A50" i="1"/>
  <c r="AA49" i="1"/>
  <c r="Z49" i="1"/>
  <c r="A49" i="1"/>
  <c r="AA48" i="1"/>
  <c r="Z48" i="1"/>
  <c r="A48" i="1"/>
  <c r="AA47" i="1"/>
  <c r="Z47" i="1"/>
  <c r="A47" i="1"/>
  <c r="AA46" i="1"/>
  <c r="Z46" i="1"/>
  <c r="A46" i="1"/>
  <c r="AA45" i="1"/>
  <c r="Z45" i="1"/>
  <c r="A45" i="1"/>
  <c r="AA44" i="1"/>
  <c r="Z44" i="1"/>
  <c r="A44" i="1"/>
  <c r="AA43" i="1"/>
  <c r="Z43" i="1"/>
  <c r="A43" i="1"/>
  <c r="AA42" i="1"/>
  <c r="Z42" i="1"/>
  <c r="A42" i="1"/>
  <c r="AA41" i="1"/>
  <c r="Z41" i="1"/>
  <c r="A41" i="1"/>
  <c r="AA40" i="1"/>
  <c r="Z40" i="1"/>
  <c r="A40" i="1"/>
  <c r="AA39" i="1"/>
  <c r="Z39" i="1"/>
  <c r="A39" i="1"/>
  <c r="AA38" i="1"/>
  <c r="Z38" i="1"/>
  <c r="A38" i="1"/>
  <c r="AA37" i="1"/>
  <c r="Z37" i="1"/>
  <c r="A37" i="1"/>
  <c r="AA36" i="1"/>
  <c r="Z36" i="1"/>
  <c r="A36" i="1"/>
  <c r="AA35" i="1"/>
  <c r="Z35" i="1"/>
  <c r="A35" i="1"/>
  <c r="AA34" i="1"/>
  <c r="Z34" i="1"/>
  <c r="A34" i="1"/>
  <c r="AA33" i="1"/>
  <c r="Z33" i="1"/>
  <c r="A33" i="1"/>
  <c r="AA32" i="1"/>
  <c r="Z32" i="1"/>
  <c r="A32" i="1"/>
  <c r="AA31" i="1"/>
  <c r="Z31" i="1"/>
  <c r="A31" i="1"/>
  <c r="AA30" i="1"/>
  <c r="Z30" i="1"/>
  <c r="A30" i="1"/>
  <c r="AA29" i="1"/>
  <c r="Z29" i="1"/>
  <c r="A29" i="1"/>
  <c r="AA28" i="1"/>
  <c r="Z28" i="1"/>
  <c r="A28" i="1"/>
  <c r="AA27" i="1"/>
  <c r="Z27" i="1"/>
  <c r="A27" i="1"/>
  <c r="AA26" i="1"/>
  <c r="Z26" i="1"/>
  <c r="A26" i="1"/>
  <c r="AA25" i="1"/>
  <c r="Z25" i="1"/>
  <c r="A25" i="1"/>
  <c r="AA24" i="1"/>
  <c r="Z24" i="1"/>
  <c r="A24" i="1"/>
  <c r="AA23" i="1"/>
  <c r="Z23" i="1"/>
  <c r="A23" i="1"/>
  <c r="AA22" i="1"/>
  <c r="Z22" i="1"/>
  <c r="A22" i="1"/>
  <c r="AA21" i="1"/>
  <c r="Z21" i="1"/>
  <c r="A21" i="1"/>
  <c r="AA20" i="1"/>
  <c r="Z20" i="1"/>
  <c r="A20" i="1"/>
  <c r="AA19" i="1"/>
  <c r="Z19" i="1"/>
  <c r="A19" i="1"/>
  <c r="AA18" i="1"/>
  <c r="Z18" i="1"/>
  <c r="A18" i="1"/>
  <c r="AA17" i="1"/>
  <c r="Z17" i="1"/>
  <c r="A17" i="1"/>
  <c r="AA16" i="1"/>
  <c r="Z16" i="1"/>
  <c r="A16" i="1"/>
  <c r="AA15" i="1"/>
  <c r="Z15" i="1"/>
  <c r="A15" i="1"/>
  <c r="AA14" i="1"/>
  <c r="Z14" i="1"/>
  <c r="A14" i="1"/>
  <c r="AA13" i="1"/>
  <c r="Z13" i="1"/>
  <c r="A13" i="1"/>
  <c r="AA12" i="1"/>
  <c r="Z12" i="1"/>
  <c r="A12" i="1"/>
  <c r="AA11" i="1"/>
  <c r="Z11" i="1"/>
  <c r="A11" i="1"/>
  <c r="AA10" i="1"/>
  <c r="Z10" i="1"/>
  <c r="A10" i="1"/>
</calcChain>
</file>

<file path=xl/sharedStrings.xml><?xml version="1.0" encoding="utf-8"?>
<sst xmlns="http://schemas.openxmlformats.org/spreadsheetml/2006/main" count="4656" uniqueCount="1403">
  <si>
    <t>Scheme Review Report - Successful Vendors</t>
  </si>
  <si>
    <t>Criteria Summary</t>
  </si>
  <si>
    <t>Department/Agency</t>
  </si>
  <si>
    <t>NSW Procurement &amp; Government Services » NSW Procurement</t>
  </si>
  <si>
    <t>Scheme ID</t>
  </si>
  <si>
    <t>SCM8971</t>
  </si>
  <si>
    <t>Report Date</t>
  </si>
  <si>
    <t>19-Jun-2020 3:30am</t>
  </si>
  <si>
    <t>SCM8971 - Emergency Cleaning Stimulus Prequalification Scheme</t>
  </si>
  <si>
    <t>Receipt Number</t>
  </si>
  <si>
    <t>Date Lodged</t>
  </si>
  <si>
    <t>Type</t>
  </si>
  <si>
    <t>Office Detail</t>
  </si>
  <si>
    <t>Prequalification Type</t>
  </si>
  <si>
    <t>Terms &amp; Conditions</t>
  </si>
  <si>
    <t>Registered service provider Questionnaire</t>
  </si>
  <si>
    <t>Certified service provider Questionnaire</t>
  </si>
  <si>
    <t>Capabilities</t>
  </si>
  <si>
    <t>ABN Exempt</t>
  </si>
  <si>
    <t>ABN</t>
  </si>
  <si>
    <t>ACN</t>
  </si>
  <si>
    <t>Indigenous Owned Business</t>
  </si>
  <si>
    <t>Number of Employees</t>
  </si>
  <si>
    <t>Entity Name</t>
  </si>
  <si>
    <t>Business Name</t>
  </si>
  <si>
    <t>Trading Name</t>
  </si>
  <si>
    <t>Entity Type</t>
  </si>
  <si>
    <t>Primary Location</t>
  </si>
  <si>
    <t>Contact Title</t>
  </si>
  <si>
    <t>Contact Name</t>
  </si>
  <si>
    <t>Contact Position</t>
  </si>
  <si>
    <t>Street Address Line 1</t>
  </si>
  <si>
    <t>Street Address Line 2</t>
  </si>
  <si>
    <t>Town/City</t>
  </si>
  <si>
    <t>State/Territory</t>
  </si>
  <si>
    <t>Postcode</t>
  </si>
  <si>
    <t>Country</t>
  </si>
  <si>
    <t>Phone Number</t>
  </si>
  <si>
    <t>Mobile Number</t>
  </si>
  <si>
    <t>Email Address</t>
  </si>
  <si>
    <t>Web Address</t>
  </si>
  <si>
    <t>Service Area</t>
  </si>
  <si>
    <t>* Organisational details
Capability and experience</t>
  </si>
  <si>
    <t>Organisational details
Marketing material or capability statement</t>
  </si>
  <si>
    <t>Organisational details
Entity type (Trust)</t>
  </si>
  <si>
    <t>Organisational details
If you identified your business as Aboriginal-owned in the Entity Detail section, how is your business recognised as being Aboriginal-owned?</t>
  </si>
  <si>
    <t>* Organisational details
Number of Aboriginal and Torres Strait Islander employees</t>
  </si>
  <si>
    <t>* Organisational details
Australian Disability Enterprise (ADE)</t>
  </si>
  <si>
    <t>* Organisational details
Number of people with a disability you employ</t>
  </si>
  <si>
    <t>* Organisational details
Number of people you employ as cleaners living in NSW (excluding subcontractors)</t>
  </si>
  <si>
    <t>* Organisational details
Number of people you employ as cleaners living in NSW with a Police Criminal History Check</t>
  </si>
  <si>
    <t>* Organisational details
Number of people you employ as cleaners living in NSW with working with children checks</t>
  </si>
  <si>
    <t>Financial and legal
Schedule of rates (not applicable for work category C1 - Third party auditing services)</t>
  </si>
  <si>
    <t>* Financial and legal
Fair Work</t>
  </si>
  <si>
    <t>* Financial and legal
Public and products liability insurance</t>
  </si>
  <si>
    <t>* Financial and legal
Workers compensation insurance</t>
  </si>
  <si>
    <t>* Financial and legal
Legal proceedings</t>
  </si>
  <si>
    <t>Financial and legal
Legal proceedings details</t>
  </si>
  <si>
    <t>* Financial and legal
Security clearance checks</t>
  </si>
  <si>
    <t>* Confirmation of authorised representative
Full name</t>
  </si>
  <si>
    <t>* Confirmation of authorised representative
Role within company</t>
  </si>
  <si>
    <t>* Confirmation of authorised representative
I warrant that I have authority to enter into this agreement on behalf of the applicant</t>
  </si>
  <si>
    <t>* Management systems
Quality Management System</t>
  </si>
  <si>
    <t>* Management systems
Safety Management System</t>
  </si>
  <si>
    <t>* Management systems
Environmental Management System</t>
  </si>
  <si>
    <t>Financial and legal
Professional indemnity insurance (for cleaning auditing services only)</t>
  </si>
  <si>
    <t>A1 - Routine cleaning</t>
  </si>
  <si>
    <t>A2 - Periodical carpet cleaning</t>
  </si>
  <si>
    <t>A3 - Emergency cleaning</t>
  </si>
  <si>
    <t>A4 - External window cleaning (from the ground)</t>
  </si>
  <si>
    <t>A5 - Graffiti removal</t>
  </si>
  <si>
    <t>A6 - Enhanced cleaning</t>
  </si>
  <si>
    <t>B1 - Environmental cleaning of facilities after a COVID-19 diagnosis (or suspected)</t>
  </si>
  <si>
    <t>C1 - Third party auditing services</t>
  </si>
  <si>
    <t>R1 - Sydney</t>
  </si>
  <si>
    <t>R2 - Northern Sydney</t>
  </si>
  <si>
    <t>R3 - South Western Sydney</t>
  </si>
  <si>
    <t>R4 - Western Sydney</t>
  </si>
  <si>
    <t>R5 - Hunter Central Coast</t>
  </si>
  <si>
    <t>R6 - North Coast</t>
  </si>
  <si>
    <t>R7 - Southern NSW</t>
  </si>
  <si>
    <t>R8 - North Western NSW</t>
  </si>
  <si>
    <t>17-Apr-2020 8:34am</t>
  </si>
  <si>
    <t>New Application</t>
  </si>
  <si>
    <t>Not Exempt</t>
  </si>
  <si>
    <t>No</t>
  </si>
  <si>
    <t>J.K CLARK &amp; S.C CLARK</t>
  </si>
  <si>
    <t>Aussie Gardening &amp; Cleaning</t>
  </si>
  <si>
    <t>Other Partnership</t>
  </si>
  <si>
    <t>Office</t>
  </si>
  <si>
    <t>Mr</t>
  </si>
  <si>
    <t>Scott Clark</t>
  </si>
  <si>
    <t>Director</t>
  </si>
  <si>
    <t>2/144 Forrester Road</t>
  </si>
  <si>
    <t>North St Marys</t>
  </si>
  <si>
    <t>NSW</t>
  </si>
  <si>
    <t>AUSTRALIA</t>
  </si>
  <si>
    <t>office@aussiegc.com</t>
  </si>
  <si>
    <r>
      <t>NSW Regions:</t>
    </r>
    <r>
      <rPr>
        <sz val="11"/>
        <color theme="1"/>
        <rFont val="Calibri"/>
        <family val="2"/>
        <scheme val="minor"/>
      </rPr>
      <t xml:space="preserve"> Central West, Nepean, Inner West, South West Sydney, Cumberland/Prospect
</t>
    </r>
  </si>
  <si>
    <t>Registered service provider</t>
  </si>
  <si>
    <t>SCM8971 Scheme Conditions.docx</t>
  </si>
  <si>
    <t>Capability and experience.xlsx</t>
  </si>
  <si>
    <t>No response provided</t>
  </si>
  <si>
    <t>Agree</t>
  </si>
  <si>
    <r>
      <t xml:space="preserve">18B. Endorsement Certificate of Currency.pdf 
</t>
    </r>
    <r>
      <rPr>
        <b/>
        <sz val="11"/>
        <color theme="1"/>
        <rFont val="Calibri"/>
        <family val="2"/>
        <scheme val="minor"/>
      </rPr>
      <t>Expiry Date:</t>
    </r>
    <r>
      <rPr>
        <sz val="11"/>
        <color theme="1"/>
        <rFont val="Calibri"/>
        <family val="2"/>
        <scheme val="minor"/>
      </rPr>
      <t xml:space="preserve"> 15-Aug-2020</t>
    </r>
  </si>
  <si>
    <r>
      <t xml:space="preserve">18C. Workers Insurance Certificate of Currency.pdf 
</t>
    </r>
    <r>
      <rPr>
        <b/>
        <sz val="11"/>
        <color theme="1"/>
        <rFont val="Calibri"/>
        <family val="2"/>
        <scheme val="minor"/>
      </rPr>
      <t>Expiry Date:</t>
    </r>
    <r>
      <rPr>
        <sz val="11"/>
        <color theme="1"/>
        <rFont val="Calibri"/>
        <family val="2"/>
        <scheme val="minor"/>
      </rPr>
      <t xml:space="preserve"> 31-Jan-2021</t>
    </r>
  </si>
  <si>
    <t>Scott Charles Clark</t>
  </si>
  <si>
    <t>Yes</t>
  </si>
  <si>
    <t>8-May-2020 5:40pm</t>
  </si>
  <si>
    <t>EPIC MANAGEMENT SOLUTIONS PTY LTD</t>
  </si>
  <si>
    <t>Epic Management Solutions</t>
  </si>
  <si>
    <t>Australian Private Company</t>
  </si>
  <si>
    <t>Liverpool</t>
  </si>
  <si>
    <t>Yehia Agha</t>
  </si>
  <si>
    <t>28 Stanley Avenue</t>
  </si>
  <si>
    <t>Middleton grange</t>
  </si>
  <si>
    <t>yagha@epicms.com.au</t>
  </si>
  <si>
    <t>http://www.cleanlux.comwww.epicms.com.au</t>
  </si>
  <si>
    <r>
      <t>NSW Regions:</t>
    </r>
    <r>
      <rPr>
        <sz val="11"/>
        <color theme="1"/>
        <rFont val="Calibri"/>
        <family val="2"/>
        <scheme val="minor"/>
      </rPr>
      <t xml:space="preserve"> Cumberland/Prospect, South East Sydney, Nepean, South West Sydney, Northern Sydney, Central Coast, Illawarra, Inner West
</t>
    </r>
  </si>
  <si>
    <t>SCM8971 Scheme Conditions-rev2.DOCX</t>
  </si>
  <si>
    <t>SCM8961_Capbility and Experience_(Epic Management Solutions).xlsx</t>
  </si>
  <si>
    <t>EMS Cleanlux Services Portfolio - Combined.pdf</t>
  </si>
  <si>
    <r>
      <t xml:space="preserve">CLEALLUXLIAB-merged.pdf 
</t>
    </r>
    <r>
      <rPr>
        <b/>
        <sz val="11"/>
        <color theme="1"/>
        <rFont val="Calibri"/>
        <family val="2"/>
        <scheme val="minor"/>
      </rPr>
      <t>Expiry Date:</t>
    </r>
    <r>
      <rPr>
        <sz val="11"/>
        <color theme="1"/>
        <rFont val="Calibri"/>
        <family val="2"/>
        <scheme val="minor"/>
      </rPr>
      <t xml:space="preserve"> 4-Feb-2021</t>
    </r>
  </si>
  <si>
    <r>
      <t xml:space="preserve">Workers Insurance Certificate of Currency (2)-merged.pdf 
</t>
    </r>
    <r>
      <rPr>
        <b/>
        <sz val="11"/>
        <color theme="1"/>
        <rFont val="Calibri"/>
        <family val="2"/>
        <scheme val="minor"/>
      </rPr>
      <t>Expiry Date:</t>
    </r>
    <r>
      <rPr>
        <sz val="11"/>
        <color theme="1"/>
        <rFont val="Calibri"/>
        <family val="2"/>
        <scheme val="minor"/>
      </rPr>
      <t xml:space="preserve"> 31-Jan-2021</t>
    </r>
  </si>
  <si>
    <t>12-May-2020 12:39pm</t>
  </si>
  <si>
    <t>RICHMONDPRA LIMITED</t>
  </si>
  <si>
    <t>Flourish Australia Services</t>
  </si>
  <si>
    <t>Australian Public Company</t>
  </si>
  <si>
    <t>5 Figtree Drive, Sydney Olympic Park, NSW</t>
  </si>
  <si>
    <t>Ms</t>
  </si>
  <si>
    <t>Sue O'Rourke</t>
  </si>
  <si>
    <t>Community Businesses Contract Manager</t>
  </si>
  <si>
    <t>5 Figtree Drive</t>
  </si>
  <si>
    <t>Sydney Olympic Park</t>
  </si>
  <si>
    <t>james.herbertson@flourishaustralia.org.au</t>
  </si>
  <si>
    <t>http://www.flourishaustralia.org.au</t>
  </si>
  <si>
    <r>
      <t>NSW Regions:</t>
    </r>
    <r>
      <rPr>
        <sz val="11"/>
        <color theme="1"/>
        <rFont val="Calibri"/>
        <family val="2"/>
        <scheme val="minor"/>
      </rPr>
      <t xml:space="preserve"> Central Coast, Riverina/Murray, South West Sydney, Northern Sydney, Hunter, Mid North Coast, Illawarra, Central West, Inner West, Cumberland/Prospect, New England, Southern Highlands, Orana/Far West, South East Sydney, Nepean
</t>
    </r>
    <r>
      <rPr>
        <b/>
        <sz val="11"/>
        <color theme="1"/>
        <rFont val="Calibri"/>
        <family val="2"/>
        <scheme val="minor"/>
      </rPr>
      <t>States and Territories:</t>
    </r>
    <r>
      <rPr>
        <sz val="11"/>
        <color theme="1"/>
        <rFont val="Calibri"/>
        <family val="2"/>
        <scheme val="minor"/>
      </rPr>
      <t xml:space="preserve"> VIC, QLD</t>
    </r>
  </si>
  <si>
    <t>Certified service provider</t>
  </si>
  <si>
    <t>SCM8971 Scheme Conditions-rev3.docx</t>
  </si>
  <si>
    <t>SCM8961_Capability and Experience_(Flourish Australia) .xlsx</t>
  </si>
  <si>
    <t>1. RichmondPRA F ISO 9001 2015 CERTIFICATE ( 2018-2020).pdf</t>
  </si>
  <si>
    <t>5. RichmondPRA AS 4801 CERTIFICATE (2018-2021).pdf</t>
  </si>
  <si>
    <t>3. RichmondPRA ISO 14001 CERTIFICATE ( 2018-2021) .pdf</t>
  </si>
  <si>
    <r>
      <t xml:space="preserve">Broadform Public Liability Policy Schedule.pdf 
</t>
    </r>
    <r>
      <rPr>
        <b/>
        <sz val="11"/>
        <color theme="1"/>
        <rFont val="Calibri"/>
        <family val="2"/>
        <scheme val="minor"/>
      </rPr>
      <t>Expiry Date:</t>
    </r>
    <r>
      <rPr>
        <sz val="11"/>
        <color theme="1"/>
        <rFont val="Calibri"/>
        <family val="2"/>
        <scheme val="minor"/>
      </rPr>
      <t xml:space="preserve"> 30-Jun-2020</t>
    </r>
  </si>
  <si>
    <r>
      <t xml:space="preserve">WC Cert of Currency 2020.pdf 
</t>
    </r>
    <r>
      <rPr>
        <b/>
        <sz val="11"/>
        <color theme="1"/>
        <rFont val="Calibri"/>
        <family val="2"/>
        <scheme val="minor"/>
      </rPr>
      <t>Expiry Date:</t>
    </r>
    <r>
      <rPr>
        <sz val="11"/>
        <color theme="1"/>
        <rFont val="Calibri"/>
        <family val="2"/>
        <scheme val="minor"/>
      </rPr>
      <t xml:space="preserve"> 30-Jun-2020</t>
    </r>
  </si>
  <si>
    <r>
      <t xml:space="preserve">Vero RichmondPRA Professional Indemnity CoC 2019.pdf 
</t>
    </r>
    <r>
      <rPr>
        <b/>
        <sz val="11"/>
        <color theme="1"/>
        <rFont val="Calibri"/>
        <family val="2"/>
        <scheme val="minor"/>
      </rPr>
      <t>Expiry Date:</t>
    </r>
    <r>
      <rPr>
        <sz val="11"/>
        <color theme="1"/>
        <rFont val="Calibri"/>
        <family val="2"/>
        <scheme val="minor"/>
      </rPr>
      <t xml:space="preserve"> 30-Jun-2020</t>
    </r>
  </si>
  <si>
    <t>Community Businesses Contracts Manager</t>
  </si>
  <si>
    <t>20-Apr-2020 2:58pm</t>
  </si>
  <si>
    <t>WISE Employment Ltd</t>
  </si>
  <si>
    <t>CLEAN FORCE PROPERTY SERVICES</t>
  </si>
  <si>
    <t>Western Sydney</t>
  </si>
  <si>
    <t>Tony Daoud</t>
  </si>
  <si>
    <t>NSW Operations Manager</t>
  </si>
  <si>
    <t>36 George St</t>
  </si>
  <si>
    <t>Clyde, 2142</t>
  </si>
  <si>
    <t>VIC</t>
  </si>
  <si>
    <t>susie.bowman@wiseemployment.com.au</t>
  </si>
  <si>
    <t>http://www.cleanforce.com.au</t>
  </si>
  <si>
    <r>
      <t>NSW Regions:</t>
    </r>
    <r>
      <rPr>
        <sz val="11"/>
        <color theme="1"/>
        <rFont val="Calibri"/>
        <family val="2"/>
        <scheme val="minor"/>
      </rPr>
      <t xml:space="preserve"> Inner West
</t>
    </r>
    <r>
      <rPr>
        <b/>
        <sz val="11"/>
        <color theme="1"/>
        <rFont val="Calibri"/>
        <family val="2"/>
        <scheme val="minor"/>
      </rPr>
      <t>States and Territories:</t>
    </r>
    <r>
      <rPr>
        <sz val="11"/>
        <color theme="1"/>
        <rFont val="Calibri"/>
        <family val="2"/>
        <scheme val="minor"/>
      </rPr>
      <t xml:space="preserve"> VIC, TAS</t>
    </r>
  </si>
  <si>
    <t>Capability and experience 20 April 2.xlsx</t>
  </si>
  <si>
    <t>CLEAN FORCE - Capability Statement.pdf</t>
  </si>
  <si>
    <r>
      <t xml:space="preserve">RSM Certificate of Insurance Public Liability with named Interested Parties .pdf 
</t>
    </r>
    <r>
      <rPr>
        <b/>
        <sz val="11"/>
        <color theme="1"/>
        <rFont val="Calibri"/>
        <family val="2"/>
        <scheme val="minor"/>
      </rPr>
      <t>Expiry Date:</t>
    </r>
    <r>
      <rPr>
        <sz val="11"/>
        <color theme="1"/>
        <rFont val="Calibri"/>
        <family val="2"/>
        <scheme val="minor"/>
      </rPr>
      <t xml:space="preserve"> 31-May-2020</t>
    </r>
  </si>
  <si>
    <r>
      <t xml:space="preserve">NSW_Workers Insurance Certificate of Currency.pdf 
</t>
    </r>
    <r>
      <rPr>
        <b/>
        <sz val="11"/>
        <color theme="1"/>
        <rFont val="Calibri"/>
        <family val="2"/>
        <scheme val="minor"/>
      </rPr>
      <t>Expiry Date:</t>
    </r>
    <r>
      <rPr>
        <sz val="11"/>
        <color theme="1"/>
        <rFont val="Calibri"/>
        <family val="2"/>
        <scheme val="minor"/>
      </rPr>
      <t xml:space="preserve"> 30-Jun-2020</t>
    </r>
  </si>
  <si>
    <t>NA</t>
  </si>
  <si>
    <t>Tim Potter</t>
  </si>
  <si>
    <t>Executive Brand &amp; Social Enterprises</t>
  </si>
  <si>
    <t>17-Apr-2020 4:01pm</t>
  </si>
  <si>
    <t>RMM GROUP PTY LTD</t>
  </si>
  <si>
    <t>RMM Group Pty Ltd</t>
  </si>
  <si>
    <t>Lot 1, Level 2, 23 South Street, Rydalmere NSW 2116</t>
  </si>
  <si>
    <t>Nathan Iorfino</t>
  </si>
  <si>
    <t>General Manager</t>
  </si>
  <si>
    <t>Lot 1, Level 2</t>
  </si>
  <si>
    <t>23 South Street</t>
  </si>
  <si>
    <t>Rydalmere</t>
  </si>
  <si>
    <t>nathan.iorfino@rmmgroup.com.au</t>
  </si>
  <si>
    <t>http://www.rmmgroup.com.au</t>
  </si>
  <si>
    <r>
      <t>NSW Regions:</t>
    </r>
    <r>
      <rPr>
        <sz val="11"/>
        <color theme="1"/>
        <rFont val="Calibri"/>
        <family val="2"/>
        <scheme val="minor"/>
      </rPr>
      <t xml:space="preserve"> Illawarra, Inner West, Cumberland/Prospect, Southern Highlands, South East Sydney, Nepean, South West Sydney, Northern Sydney
</t>
    </r>
  </si>
  <si>
    <t>SCM8961_Capability and Experience_(RMM Group).xlsx</t>
  </si>
  <si>
    <t>RMM Capability Statement 2020.pdf</t>
  </si>
  <si>
    <t>RMM QMS - ISO 9001.2015 - Certificate.pdf</t>
  </si>
  <si>
    <t>RMM OHS - AS-NZS 4801 2001 Certificate.pdf</t>
  </si>
  <si>
    <t>RMM EMS - ISO 14001.2005 - Certificate.pdf</t>
  </si>
  <si>
    <r>
      <t xml:space="preserve">RMM Group - Public Liability Certificate.PDF 
</t>
    </r>
    <r>
      <rPr>
        <b/>
        <sz val="11"/>
        <color theme="1"/>
        <rFont val="Calibri"/>
        <family val="2"/>
        <scheme val="minor"/>
      </rPr>
      <t>Expiry Date:</t>
    </r>
    <r>
      <rPr>
        <sz val="11"/>
        <color theme="1"/>
        <rFont val="Calibri"/>
        <family val="2"/>
        <scheme val="minor"/>
      </rPr>
      <t xml:space="preserve"> 28-Feb-2021</t>
    </r>
  </si>
  <si>
    <r>
      <t xml:space="preserve">RMM Group - Workers Insurance Certificate of Currency.pdf 
</t>
    </r>
    <r>
      <rPr>
        <b/>
        <sz val="11"/>
        <color theme="1"/>
        <rFont val="Calibri"/>
        <family val="2"/>
        <scheme val="minor"/>
      </rPr>
      <t>Expiry Date:</t>
    </r>
    <r>
      <rPr>
        <sz val="11"/>
        <color theme="1"/>
        <rFont val="Calibri"/>
        <family val="2"/>
        <scheme val="minor"/>
      </rPr>
      <t xml:space="preserve"> 31-Jan-2021</t>
    </r>
  </si>
  <si>
    <t>17-Apr-2020 4:33pm</t>
  </si>
  <si>
    <t>The Trustee for Mulley Family Trust</t>
  </si>
  <si>
    <t>PRESTIGE CLEANING WAGGA</t>
  </si>
  <si>
    <t>Discretionary Trading Trust</t>
  </si>
  <si>
    <t>Wagga Wagga</t>
  </si>
  <si>
    <t>Luke Mulley</t>
  </si>
  <si>
    <t>2/43 Lake Albert Road</t>
  </si>
  <si>
    <t>admin@prestigecleaningwagga.com.au</t>
  </si>
  <si>
    <t>http://www.prestigecleaningwagga.com.au</t>
  </si>
  <si>
    <r>
      <t>NSW Regions:</t>
    </r>
    <r>
      <rPr>
        <sz val="11"/>
        <color theme="1"/>
        <rFont val="Calibri"/>
        <family val="2"/>
        <scheme val="minor"/>
      </rPr>
      <t xml:space="preserve"> Riverina/Murray
</t>
    </r>
  </si>
  <si>
    <t>SCM8961_Capbility and Experience_Prestige Cleaning Wagga.xlsx</t>
  </si>
  <si>
    <t>Prestige Cleaning Wagga A4 Flyer bleed.pdf</t>
  </si>
  <si>
    <r>
      <t xml:space="preserve">Public Liability Certificate of Currency 2020.pdf 
</t>
    </r>
    <r>
      <rPr>
        <b/>
        <sz val="11"/>
        <color theme="1"/>
        <rFont val="Calibri"/>
        <family val="2"/>
        <scheme val="minor"/>
      </rPr>
      <t>Expiry Date:</t>
    </r>
    <r>
      <rPr>
        <sz val="11"/>
        <color theme="1"/>
        <rFont val="Calibri"/>
        <family val="2"/>
        <scheme val="minor"/>
      </rPr>
      <t xml:space="preserve"> 1-Dec-2020</t>
    </r>
  </si>
  <si>
    <r>
      <t xml:space="preserve">Workers Insurance Certificate of Currency 2020.pdf 
</t>
    </r>
    <r>
      <rPr>
        <b/>
        <sz val="11"/>
        <color theme="1"/>
        <rFont val="Calibri"/>
        <family val="2"/>
        <scheme val="minor"/>
      </rPr>
      <t>Expiry Date:</t>
    </r>
    <r>
      <rPr>
        <sz val="11"/>
        <color theme="1"/>
        <rFont val="Calibri"/>
        <family val="2"/>
        <scheme val="minor"/>
      </rPr>
      <t xml:space="preserve"> 30-Nov-2020</t>
    </r>
  </si>
  <si>
    <t>Aynsley Hackett.</t>
  </si>
  <si>
    <t>Operations Manager.</t>
  </si>
  <si>
    <t>20-Apr-2020 3:19pm</t>
  </si>
  <si>
    <t>The Trustee for THE PICKWICK CLEANING SERVICES UNIT TRUST</t>
  </si>
  <si>
    <t>Pickwick Integrated Facilities Services</t>
  </si>
  <si>
    <t>Fixed Unit Trust</t>
  </si>
  <si>
    <t>Unit 7, 70-72 Captain Cook Drive, Caringbah, NSW, 2229</t>
  </si>
  <si>
    <t>Nicholas Jenkinson</t>
  </si>
  <si>
    <t>General Manager NSW</t>
  </si>
  <si>
    <t>Unit 7,</t>
  </si>
  <si>
    <t>70-72 Captain Cook Drive,</t>
  </si>
  <si>
    <t>Caringbah, NSW</t>
  </si>
  <si>
    <t>QLD</t>
  </si>
  <si>
    <t>nicholasjenkinson@pickwickgroup.com.au</t>
  </si>
  <si>
    <t>http://www.pickwickgroup.com.au</t>
  </si>
  <si>
    <r>
      <t>NSW Regions:</t>
    </r>
    <r>
      <rPr>
        <sz val="11"/>
        <color theme="1"/>
        <rFont val="Calibri"/>
        <family val="2"/>
        <scheme val="minor"/>
      </rPr>
      <t xml:space="preserve"> Illawarra, Inner West, Cumberland/Prospect, Southern Highlands, South East Sydney, Nepean, Central Coast, South West Sydney, Northern Sydney, Hunter
</t>
    </r>
    <r>
      <rPr>
        <b/>
        <sz val="11"/>
        <color theme="1"/>
        <rFont val="Calibri"/>
        <family val="2"/>
        <scheme val="minor"/>
      </rPr>
      <t>States and Territories:</t>
    </r>
    <r>
      <rPr>
        <sz val="11"/>
        <color theme="1"/>
        <rFont val="Calibri"/>
        <family val="2"/>
        <scheme val="minor"/>
      </rPr>
      <t xml:space="preserve"> QLD, WA, SA, ACT, TAS, NT, VIC</t>
    </r>
  </si>
  <si>
    <t>Pickwick_Brochure.pdf</t>
  </si>
  <si>
    <t>ISO Certificate - Quality (1).pdf</t>
  </si>
  <si>
    <t>ISO Certificate - OHS.pdf</t>
  </si>
  <si>
    <t>ISO Certificate - Environmental.pdf</t>
  </si>
  <si>
    <r>
      <t xml:space="preserve">Insurance - Public Liability (13).pdf 
</t>
    </r>
    <r>
      <rPr>
        <b/>
        <sz val="11"/>
        <color theme="1"/>
        <rFont val="Calibri"/>
        <family val="2"/>
        <scheme val="minor"/>
      </rPr>
      <t>Expiry Date:</t>
    </r>
    <r>
      <rPr>
        <sz val="11"/>
        <color theme="1"/>
        <rFont val="Calibri"/>
        <family val="2"/>
        <scheme val="minor"/>
      </rPr>
      <t xml:space="preserve"> 31-Mar-2021</t>
    </r>
  </si>
  <si>
    <r>
      <t xml:space="preserve">Workers Comp Certificate - NSW (11).pdf 
</t>
    </r>
    <r>
      <rPr>
        <b/>
        <sz val="11"/>
        <color theme="1"/>
        <rFont val="Calibri"/>
        <family val="2"/>
        <scheme val="minor"/>
      </rPr>
      <t>Expiry Date:</t>
    </r>
    <r>
      <rPr>
        <sz val="11"/>
        <color theme="1"/>
        <rFont val="Calibri"/>
        <family val="2"/>
        <scheme val="minor"/>
      </rPr>
      <t xml:space="preserve"> 30-Jun-2020</t>
    </r>
  </si>
  <si>
    <r>
      <t xml:space="preserve">Insurance - Professional Indemnity (2).pdf 
</t>
    </r>
    <r>
      <rPr>
        <b/>
        <sz val="11"/>
        <color theme="1"/>
        <rFont val="Calibri"/>
        <family val="2"/>
        <scheme val="minor"/>
      </rPr>
      <t>Expiry Date:</t>
    </r>
    <r>
      <rPr>
        <sz val="11"/>
        <color theme="1"/>
        <rFont val="Calibri"/>
        <family val="2"/>
        <scheme val="minor"/>
      </rPr>
      <t xml:space="preserve"> 31-Mar-2021</t>
    </r>
  </si>
  <si>
    <t>n/a</t>
  </si>
  <si>
    <t>12-May-2020 1:17pm</t>
  </si>
  <si>
    <t>FERNANDEZ, ROGER</t>
  </si>
  <si>
    <t>Cleaning With Integrity NSW</t>
  </si>
  <si>
    <t>Individual/Sole Trader</t>
  </si>
  <si>
    <t>55 Newcastle St Springfield</t>
  </si>
  <si>
    <t>Roger Fernandez</t>
  </si>
  <si>
    <t>Manager</t>
  </si>
  <si>
    <t>Newcastle Street</t>
  </si>
  <si>
    <t>Springfield</t>
  </si>
  <si>
    <t>roger@cleaningwithintegrity.com.au</t>
  </si>
  <si>
    <t>http://www.cleaningwithintegrity.com.au</t>
  </si>
  <si>
    <r>
      <t>NSW Regions:</t>
    </r>
    <r>
      <rPr>
        <sz val="11"/>
        <color theme="1"/>
        <rFont val="Calibri"/>
        <family val="2"/>
        <scheme val="minor"/>
      </rPr>
      <t xml:space="preserve"> Central Coast, Hunter
</t>
    </r>
  </si>
  <si>
    <t>Capability and experience_rev1.xlsx</t>
  </si>
  <si>
    <t>marketing.docx</t>
  </si>
  <si>
    <r>
      <t xml:space="preserve">PUBLIC LIABILITY - Certificate of Currency 2020.pdf 
</t>
    </r>
    <r>
      <rPr>
        <b/>
        <sz val="11"/>
        <color theme="1"/>
        <rFont val="Calibri"/>
        <family val="2"/>
        <scheme val="minor"/>
      </rPr>
      <t>Expiry Date:</t>
    </r>
    <r>
      <rPr>
        <sz val="11"/>
        <color theme="1"/>
        <rFont val="Calibri"/>
        <family val="2"/>
        <scheme val="minor"/>
      </rPr>
      <t xml:space="preserve"> 31-May-2020</t>
    </r>
  </si>
  <si>
    <r>
      <t xml:space="preserve">Workers Insurance Certificate of Currency 2020.pdf 
</t>
    </r>
    <r>
      <rPr>
        <b/>
        <sz val="11"/>
        <color theme="1"/>
        <rFont val="Calibri"/>
        <family val="2"/>
        <scheme val="minor"/>
      </rPr>
      <t>Expiry Date:</t>
    </r>
    <r>
      <rPr>
        <sz val="11"/>
        <color theme="1"/>
        <rFont val="Calibri"/>
        <family val="2"/>
        <scheme val="minor"/>
      </rPr>
      <t xml:space="preserve"> 31-May-2020</t>
    </r>
  </si>
  <si>
    <t>17-Apr-2020 4:19pm</t>
  </si>
  <si>
    <t>Resubmission</t>
  </si>
  <si>
    <t>The Trustee for Wahidin and Ayuliani Family Trust</t>
  </si>
  <si>
    <t>DNH Cleaning Services Corporation Pty Ltd</t>
  </si>
  <si>
    <t>440 Bunnerong Road, Matraville NSW</t>
  </si>
  <si>
    <t>MR</t>
  </si>
  <si>
    <t>Allan Wahidin</t>
  </si>
  <si>
    <t>440 Bunnerong Road,</t>
  </si>
  <si>
    <t>Matraville</t>
  </si>
  <si>
    <t>Julianne@dnhcleaning.com.au</t>
  </si>
  <si>
    <t>http://www.dnhcleaning.com.au</t>
  </si>
  <si>
    <r>
      <t>NSW Regions:</t>
    </r>
    <r>
      <rPr>
        <sz val="11"/>
        <color theme="1"/>
        <rFont val="Calibri"/>
        <family val="2"/>
        <scheme val="minor"/>
      </rPr>
      <t xml:space="preserve"> Inner West, South East Sydney
</t>
    </r>
  </si>
  <si>
    <t>SCM8961 Capability and Experience DNH Clearning Services.xlsx</t>
  </si>
  <si>
    <r>
      <t xml:space="preserve">Certificate of Currency to 1 May 2020.pdf 
</t>
    </r>
    <r>
      <rPr>
        <b/>
        <sz val="11"/>
        <color theme="1"/>
        <rFont val="Calibri"/>
        <family val="2"/>
        <scheme val="minor"/>
      </rPr>
      <t>Expiry Date:</t>
    </r>
    <r>
      <rPr>
        <sz val="11"/>
        <color theme="1"/>
        <rFont val="Calibri"/>
        <family val="2"/>
        <scheme val="minor"/>
      </rPr>
      <t xml:space="preserve"> 1-May-2020</t>
    </r>
  </si>
  <si>
    <r>
      <t xml:space="preserve">181486301CERTIFICATE-OF-CURRENCY.pdf 
</t>
    </r>
    <r>
      <rPr>
        <b/>
        <sz val="11"/>
        <color theme="1"/>
        <rFont val="Calibri"/>
        <family val="2"/>
        <scheme val="minor"/>
      </rPr>
      <t>Expiry Date:</t>
    </r>
    <r>
      <rPr>
        <sz val="11"/>
        <color theme="1"/>
        <rFont val="Calibri"/>
        <family val="2"/>
        <scheme val="minor"/>
      </rPr>
      <t xml:space="preserve"> 30-Jun-2020</t>
    </r>
  </si>
  <si>
    <t>11-May-2020 3:29pm</t>
  </si>
  <si>
    <t>YUMARO LIMITED</t>
  </si>
  <si>
    <t>YUMARO LEISUREWEAR</t>
  </si>
  <si>
    <t>6-8 Shelley Rd, Moruya, NSW 2537</t>
  </si>
  <si>
    <t>Mark Brantingham</t>
  </si>
  <si>
    <t>CEO</t>
  </si>
  <si>
    <t>6-8 Shelley Rd</t>
  </si>
  <si>
    <t>Moruya</t>
  </si>
  <si>
    <t>mark@yumaro.com.au</t>
  </si>
  <si>
    <t>http://www.yumaro.com.au</t>
  </si>
  <si>
    <r>
      <t>NSW Regions:</t>
    </r>
    <r>
      <rPr>
        <sz val="11"/>
        <color theme="1"/>
        <rFont val="Calibri"/>
        <family val="2"/>
        <scheme val="minor"/>
      </rPr>
      <t xml:space="preserve"> Southern Highlands, Illawarra
</t>
    </r>
  </si>
  <si>
    <t>Capability and Experience v2.xlsx</t>
  </si>
  <si>
    <t>Yumaro Business Products and Services.pdf</t>
  </si>
  <si>
    <r>
      <t xml:space="preserve">Certificate of Currency 19-20.pdf 
</t>
    </r>
    <r>
      <rPr>
        <b/>
        <sz val="11"/>
        <color theme="1"/>
        <rFont val="Calibri"/>
        <family val="2"/>
        <scheme val="minor"/>
      </rPr>
      <t>Expiry Date:</t>
    </r>
    <r>
      <rPr>
        <sz val="11"/>
        <color theme="1"/>
        <rFont val="Calibri"/>
        <family val="2"/>
        <scheme val="minor"/>
      </rPr>
      <t xml:space="preserve"> 2-Dec-2020</t>
    </r>
  </si>
  <si>
    <r>
      <t xml:space="preserve">Workers Insurance Certificate of Currency 2020.pdf 
</t>
    </r>
    <r>
      <rPr>
        <b/>
        <sz val="11"/>
        <color theme="1"/>
        <rFont val="Calibri"/>
        <family val="2"/>
        <scheme val="minor"/>
      </rPr>
      <t>Expiry Date:</t>
    </r>
    <r>
      <rPr>
        <sz val="11"/>
        <color theme="1"/>
        <rFont val="Calibri"/>
        <family val="2"/>
        <scheme val="minor"/>
      </rPr>
      <t xml:space="preserve"> 30-Jun-2020</t>
    </r>
  </si>
  <si>
    <t>21-Apr-2020 3:14pm</t>
  </si>
  <si>
    <t>WANGARANG INDUSTRIES LIMITED</t>
  </si>
  <si>
    <t>BUXTON INDUSTRIES</t>
  </si>
  <si>
    <t>1635 Forest rd orange</t>
  </si>
  <si>
    <t>Paul Rapley</t>
  </si>
  <si>
    <t>Business Development Manager</t>
  </si>
  <si>
    <t>1635 Forest Rd</t>
  </si>
  <si>
    <t>ORANGE</t>
  </si>
  <si>
    <t>paul.rapley@wangarang.com.au</t>
  </si>
  <si>
    <t>http://www.wangarang.com.au</t>
  </si>
  <si>
    <r>
      <t>NSW Regions:</t>
    </r>
    <r>
      <rPr>
        <sz val="11"/>
        <color theme="1"/>
        <rFont val="Calibri"/>
        <family val="2"/>
        <scheme val="minor"/>
      </rPr>
      <t xml:space="preserve"> Central West
</t>
    </r>
  </si>
  <si>
    <t>SCM8971 Scheme Conditions_rev2.DOCX</t>
  </si>
  <si>
    <t>Capability and Experience v2 (1).xlsx</t>
  </si>
  <si>
    <r>
      <t xml:space="preserve">Public and Product.pdf 
</t>
    </r>
    <r>
      <rPr>
        <b/>
        <sz val="11"/>
        <color theme="1"/>
        <rFont val="Calibri"/>
        <family val="2"/>
        <scheme val="minor"/>
      </rPr>
      <t>Expiry Date:</t>
    </r>
    <r>
      <rPr>
        <sz val="11"/>
        <color theme="1"/>
        <rFont val="Calibri"/>
        <family val="2"/>
        <scheme val="minor"/>
      </rPr>
      <t xml:space="preserve"> 30-Jun-2020</t>
    </r>
  </si>
  <si>
    <r>
      <t xml:space="preserve">Workers Comp..pdf 
</t>
    </r>
    <r>
      <rPr>
        <b/>
        <sz val="11"/>
        <color theme="1"/>
        <rFont val="Calibri"/>
        <family val="2"/>
        <scheme val="minor"/>
      </rPr>
      <t>Expiry Date:</t>
    </r>
    <r>
      <rPr>
        <sz val="11"/>
        <color theme="1"/>
        <rFont val="Calibri"/>
        <family val="2"/>
        <scheme val="minor"/>
      </rPr>
      <t xml:space="preserve"> 30-Jun-2020</t>
    </r>
  </si>
  <si>
    <t>17-Apr-2020 5:11pm</t>
  </si>
  <si>
    <t>COMMAND51 PTY LIMITED</t>
  </si>
  <si>
    <t>Command51</t>
  </si>
  <si>
    <t>Level 1, 9 Waltham St Artarmon</t>
  </si>
  <si>
    <t>Andrew Highfield</t>
  </si>
  <si>
    <t>Head of Client Solutions</t>
  </si>
  <si>
    <t>9 Waltham st</t>
  </si>
  <si>
    <t>Artarmon</t>
  </si>
  <si>
    <t>ahighfield@command51.com.au</t>
  </si>
  <si>
    <t>http://www.command51.com.au</t>
  </si>
  <si>
    <r>
      <t>NSW Regions:</t>
    </r>
    <r>
      <rPr>
        <sz val="11"/>
        <color theme="1"/>
        <rFont val="Calibri"/>
        <family val="2"/>
        <scheme val="minor"/>
      </rPr>
      <t xml:space="preserve"> Nepean, Central Coast, Far North Coast, South West Sydney, Northern Sydney, Hunter, Mid North Coast, Illawarra, Inner West, Cumberland/Prospect, New England, Southern Highlands, South East Sydney
</t>
    </r>
    <r>
      <rPr>
        <b/>
        <sz val="11"/>
        <color theme="1"/>
        <rFont val="Calibri"/>
        <family val="2"/>
        <scheme val="minor"/>
      </rPr>
      <t>States and Territories:</t>
    </r>
    <r>
      <rPr>
        <sz val="11"/>
        <color theme="1"/>
        <rFont val="Calibri"/>
        <family val="2"/>
        <scheme val="minor"/>
      </rPr>
      <t xml:space="preserve"> QLD, VIC</t>
    </r>
  </si>
  <si>
    <t>SCM8961_Capbility and Experience_(Command51).xlsx</t>
  </si>
  <si>
    <t>Command51_SalesBrochure_RetailCommercial_V6.pdf</t>
  </si>
  <si>
    <r>
      <t xml:space="preserve">Command51 Public Liability - exp 28.07.20.pdf 
</t>
    </r>
    <r>
      <rPr>
        <b/>
        <sz val="11"/>
        <color theme="1"/>
        <rFont val="Calibri"/>
        <family val="2"/>
        <scheme val="minor"/>
      </rPr>
      <t>Expiry Date:</t>
    </r>
    <r>
      <rPr>
        <sz val="11"/>
        <color theme="1"/>
        <rFont val="Calibri"/>
        <family val="2"/>
        <scheme val="minor"/>
      </rPr>
      <t xml:space="preserve"> 28-Jul-2020</t>
    </r>
  </si>
  <si>
    <r>
      <t xml:space="preserve">Command51 NSW Workers Insurance Certificate of Currency 2020.pdf 
</t>
    </r>
    <r>
      <rPr>
        <b/>
        <sz val="11"/>
        <color theme="1"/>
        <rFont val="Calibri"/>
        <family val="2"/>
        <scheme val="minor"/>
      </rPr>
      <t>Expiry Date:</t>
    </r>
    <r>
      <rPr>
        <sz val="11"/>
        <color theme="1"/>
        <rFont val="Calibri"/>
        <family val="2"/>
        <scheme val="minor"/>
      </rPr>
      <t xml:space="preserve"> 30-Jun-2020</t>
    </r>
  </si>
  <si>
    <t>N/A</t>
  </si>
  <si>
    <t>Head of Client Solutions National</t>
  </si>
  <si>
    <t>29-Apr-2020 1:27pm</t>
  </si>
  <si>
    <t>MILLENNIUM HI-TECH GROUP PTY LTD</t>
  </si>
  <si>
    <t>Suite B15, Level1, 1 Maitland Place Baulkham Hills NSW 2153</t>
  </si>
  <si>
    <t>Dario Falchi</t>
  </si>
  <si>
    <t>General Manager Sales</t>
  </si>
  <si>
    <t>Suite B15, Level 1, 1 Maitland Place</t>
  </si>
  <si>
    <t>Baulkham Hills</t>
  </si>
  <si>
    <t>dario.falchi@millenniumsg.com</t>
  </si>
  <si>
    <t>http://www.millenniumsg.com</t>
  </si>
  <si>
    <r>
      <t>NSW Regions:</t>
    </r>
    <r>
      <rPr>
        <sz val="11"/>
        <color theme="1"/>
        <rFont val="Calibri"/>
        <family val="2"/>
        <scheme val="minor"/>
      </rPr>
      <t xml:space="preserve"> New England, Southern Highlands, South East Sydney, Nepean, Central Coast, Far North Coast, South West Sydney, Northern Sydney, Hunter, Mid North Coast, Illawarra, Inner West, Cumberland/Prospect
</t>
    </r>
    <r>
      <rPr>
        <b/>
        <sz val="11"/>
        <color theme="1"/>
        <rFont val="Calibri"/>
        <family val="2"/>
        <scheme val="minor"/>
      </rPr>
      <t>States and Territories:</t>
    </r>
    <r>
      <rPr>
        <sz val="11"/>
        <color theme="1"/>
        <rFont val="Calibri"/>
        <family val="2"/>
        <scheme val="minor"/>
      </rPr>
      <t xml:space="preserve"> WA, QLD, SA, VIC, ACT</t>
    </r>
  </si>
  <si>
    <t>SCM8961_Capbility and Experience_Millennium.xlsx</t>
  </si>
  <si>
    <t>MIL-EOI Company Profile CLEANING 28042020.pdf</t>
  </si>
  <si>
    <t>2019 ISO 9001 2015 QMS Certificate of Confidence 040918-080921.pdf</t>
  </si>
  <si>
    <t>2019 AS 4801 2001 OHS Certificate of Confidence 040918-080921.pdf</t>
  </si>
  <si>
    <t>2019 ISO 14001 2015 EMS Certificate of Confidence 040918-080921.pdf</t>
  </si>
  <si>
    <r>
      <t xml:space="preserve">MIL Liability COI exp 30092020.pdf 
</t>
    </r>
    <r>
      <rPr>
        <b/>
        <sz val="11"/>
        <color theme="1"/>
        <rFont val="Calibri"/>
        <family val="2"/>
        <scheme val="minor"/>
      </rPr>
      <t>Expiry Date:</t>
    </r>
    <r>
      <rPr>
        <sz val="11"/>
        <color theme="1"/>
        <rFont val="Calibri"/>
        <family val="2"/>
        <scheme val="minor"/>
      </rPr>
      <t xml:space="preserve"> 30-Sep-2020</t>
    </r>
  </si>
  <si>
    <r>
      <t xml:space="preserve">MIL NSW Hi Tech Group exp 30062020.pdf 
</t>
    </r>
    <r>
      <rPr>
        <b/>
        <sz val="11"/>
        <color theme="1"/>
        <rFont val="Calibri"/>
        <family val="2"/>
        <scheme val="minor"/>
      </rPr>
      <t>Expiry Date:</t>
    </r>
    <r>
      <rPr>
        <sz val="11"/>
        <color theme="1"/>
        <rFont val="Calibri"/>
        <family val="2"/>
        <scheme val="minor"/>
      </rPr>
      <t xml:space="preserve"> 30-Jun-2020</t>
    </r>
  </si>
  <si>
    <r>
      <t xml:space="preserve">CM3 Group Certificate of Prequalification exp 30082020.pdf 
</t>
    </r>
    <r>
      <rPr>
        <b/>
        <sz val="11"/>
        <color theme="1"/>
        <rFont val="Calibri"/>
        <family val="2"/>
        <scheme val="minor"/>
      </rPr>
      <t>Expiry Date:</t>
    </r>
    <r>
      <rPr>
        <sz val="11"/>
        <color theme="1"/>
        <rFont val="Calibri"/>
        <family val="2"/>
        <scheme val="minor"/>
      </rPr>
      <t xml:space="preserve"> 30-Aug-2020</t>
    </r>
  </si>
  <si>
    <t>Darren Boyd</t>
  </si>
  <si>
    <t>CEO &amp; Managing Director</t>
  </si>
  <si>
    <t>16-May-2020 7:49am</t>
  </si>
  <si>
    <t>SHAMROCK SECURITY CLEANING PTY LTD</t>
  </si>
  <si>
    <t>SHAMROCK RESTORATION &amp; DISASTER RECOVERY</t>
  </si>
  <si>
    <t>6/5 Forge Place Narellan NSW 2567</t>
  </si>
  <si>
    <t>Dean Mackechnie</t>
  </si>
  <si>
    <t>6/5 Forge Place</t>
  </si>
  <si>
    <t>Narellan</t>
  </si>
  <si>
    <t>dean@shamrock.net.au</t>
  </si>
  <si>
    <t>http://www.shamrock.net.au</t>
  </si>
  <si>
    <r>
      <t>NSW Regions:</t>
    </r>
    <r>
      <rPr>
        <sz val="11"/>
        <color theme="1"/>
        <rFont val="Calibri"/>
        <family val="2"/>
        <scheme val="minor"/>
      </rPr>
      <t xml:space="preserve"> Southern Highlands, Orana/Far West, South East Sydney, Nepean, Central Coast, Riverina/Murray, South West Sydney, Northern Sydney, Hunter, Illawarra, Central West, Inner West, Cumberland/Prospect
</t>
    </r>
    <r>
      <rPr>
        <b/>
        <sz val="11"/>
        <color theme="1"/>
        <rFont val="Calibri"/>
        <family val="2"/>
        <scheme val="minor"/>
      </rPr>
      <t>States and Territories:</t>
    </r>
    <r>
      <rPr>
        <sz val="11"/>
        <color theme="1"/>
        <rFont val="Calibri"/>
        <family val="2"/>
        <scheme val="minor"/>
      </rPr>
      <t xml:space="preserve"> ACT</t>
    </r>
  </si>
  <si>
    <t>Certificate ISO 9001-272-Q-1-Shamrock Security Cleaning Pty Ltd.pdf</t>
  </si>
  <si>
    <t>Certificate NZS 4801-272-S-1-Shamrock Security Cleaning Pty Ltd.pdf</t>
  </si>
  <si>
    <t>Certificate ISO 14001-272-E-1-Shamrock Security Cleaning Pty Ltd.pdf</t>
  </si>
  <si>
    <r>
      <t xml:space="preserve">2019 Shamrock Security Cleaning PL_Liability Certificate of Currency (003).pdf 
</t>
    </r>
    <r>
      <rPr>
        <b/>
        <sz val="11"/>
        <color theme="1"/>
        <rFont val="Calibri"/>
        <family val="2"/>
        <scheme val="minor"/>
      </rPr>
      <t>Expiry Date:</t>
    </r>
    <r>
      <rPr>
        <sz val="11"/>
        <color theme="1"/>
        <rFont val="Calibri"/>
        <family val="2"/>
        <scheme val="minor"/>
      </rPr>
      <t xml:space="preserve"> 31-Jan-2021</t>
    </r>
  </si>
  <si>
    <r>
      <t xml:space="preserve">Workers Comp Insurance 2019.pdf 
</t>
    </r>
    <r>
      <rPr>
        <b/>
        <sz val="11"/>
        <color theme="1"/>
        <rFont val="Calibri"/>
        <family val="2"/>
        <scheme val="minor"/>
      </rPr>
      <t>Expiry Date:</t>
    </r>
    <r>
      <rPr>
        <sz val="11"/>
        <color theme="1"/>
        <rFont val="Calibri"/>
        <family val="2"/>
        <scheme val="minor"/>
      </rPr>
      <t xml:space="preserve"> 30-Jun-2020</t>
    </r>
  </si>
  <si>
    <t>Dean Steven Mackechnie</t>
  </si>
  <si>
    <t>22-Apr-2020 3:00pm</t>
  </si>
  <si>
    <t>CHALLENGER SERVICES GROUP PTY LTD</t>
  </si>
  <si>
    <t>Challenger Services Group Pty Ltd</t>
  </si>
  <si>
    <t>303/55 Holt Street Surry Hills NSW 2010</t>
  </si>
  <si>
    <t>Vadim Gurevich</t>
  </si>
  <si>
    <t>303/55 Holt Street</t>
  </si>
  <si>
    <t>Surry Hills 2010</t>
  </si>
  <si>
    <t>tenders@csgroup.com.au</t>
  </si>
  <si>
    <t>http://www.csgroup.com.au</t>
  </si>
  <si>
    <r>
      <t>NSW Regions:</t>
    </r>
    <r>
      <rPr>
        <sz val="11"/>
        <color theme="1"/>
        <rFont val="Calibri"/>
        <family val="2"/>
        <scheme val="minor"/>
      </rPr>
      <t xml:space="preserve"> Inner West, South East Sydney, South West Sydney, Northern Sydney
</t>
    </r>
    <r>
      <rPr>
        <b/>
        <sz val="11"/>
        <color theme="1"/>
        <rFont val="Calibri"/>
        <family val="2"/>
        <scheme val="minor"/>
      </rPr>
      <t>States and Territories:</t>
    </r>
    <r>
      <rPr>
        <sz val="11"/>
        <color theme="1"/>
        <rFont val="Calibri"/>
        <family val="2"/>
        <scheme val="minor"/>
      </rPr>
      <t xml:space="preserve"> SA, VIC, ACT, QLD</t>
    </r>
  </si>
  <si>
    <t>SCM8961_capability and experience_Challenger Services Group Pty Ltd.xlsx</t>
  </si>
  <si>
    <t>Challenger Services Group - Overview and Capabilities.pdf</t>
  </si>
  <si>
    <t>QMS ISO 9001 to 28.02.2022.pdf</t>
  </si>
  <si>
    <t>QMS ISO 4801 to 28.03.2022.pdf</t>
  </si>
  <si>
    <t>QMS ISO 14001 to 28.02.2022.pdf</t>
  </si>
  <si>
    <r>
      <t xml:space="preserve">Public Liability_Challenger Services Group.pdf 
</t>
    </r>
    <r>
      <rPr>
        <b/>
        <sz val="11"/>
        <color theme="1"/>
        <rFont val="Calibri"/>
        <family val="2"/>
        <scheme val="minor"/>
      </rPr>
      <t>Expiry Date:</t>
    </r>
    <r>
      <rPr>
        <sz val="11"/>
        <color theme="1"/>
        <rFont val="Calibri"/>
        <family val="2"/>
        <scheme val="minor"/>
      </rPr>
      <t xml:space="preserve"> 5-Aug-2020</t>
    </r>
  </si>
  <si>
    <r>
      <t xml:space="preserve">CHALLENGER SERVICES GROUP PTY LTD - Certificate of Currency.pdf 
</t>
    </r>
    <r>
      <rPr>
        <b/>
        <sz val="11"/>
        <color theme="1"/>
        <rFont val="Calibri"/>
        <family val="2"/>
        <scheme val="minor"/>
      </rPr>
      <t>Expiry Date:</t>
    </r>
    <r>
      <rPr>
        <sz val="11"/>
        <color theme="1"/>
        <rFont val="Calibri"/>
        <family val="2"/>
        <scheme val="minor"/>
      </rPr>
      <t xml:space="preserve"> 4-Jul-2020</t>
    </r>
  </si>
  <si>
    <r>
      <t xml:space="preserve">PI Letter_Challenger Services Group.pdf 
</t>
    </r>
    <r>
      <rPr>
        <b/>
        <sz val="11"/>
        <color theme="1"/>
        <rFont val="Calibri"/>
        <family val="2"/>
        <scheme val="minor"/>
      </rPr>
      <t>Expiry Date:</t>
    </r>
    <r>
      <rPr>
        <sz val="11"/>
        <color theme="1"/>
        <rFont val="Calibri"/>
        <family val="2"/>
        <scheme val="minor"/>
      </rPr>
      <t xml:space="preserve"> 1-Aug-2020</t>
    </r>
  </si>
  <si>
    <t>24-Apr-2020 12:14pm</t>
  </si>
  <si>
    <t>ANTIMRAJ PTY LTD</t>
  </si>
  <si>
    <t>Cleandeal Dubbo</t>
  </si>
  <si>
    <t>1 Argyle avenue Dubbo NSW</t>
  </si>
  <si>
    <t>Mr.</t>
  </si>
  <si>
    <t>Raj Kharel</t>
  </si>
  <si>
    <t>Business manager</t>
  </si>
  <si>
    <t>1 Argyle avenue Dubbo NSW 2830</t>
  </si>
  <si>
    <t>Dubbo</t>
  </si>
  <si>
    <t>cleandeald@gmail.com</t>
  </si>
  <si>
    <t>http://Www.cleandeal.com.au</t>
  </si>
  <si>
    <r>
      <t>NSW Regions:</t>
    </r>
    <r>
      <rPr>
        <sz val="11"/>
        <color theme="1"/>
        <rFont val="Calibri"/>
        <family val="2"/>
        <scheme val="minor"/>
      </rPr>
      <t xml:space="preserve"> Orana/Far West, Central West
</t>
    </r>
  </si>
  <si>
    <t>Cleandeal Profile.pdf</t>
  </si>
  <si>
    <r>
      <t xml:space="preserve">public liability 2020.jpg 
</t>
    </r>
    <r>
      <rPr>
        <b/>
        <sz val="11"/>
        <color theme="1"/>
        <rFont val="Calibri"/>
        <family val="2"/>
        <scheme val="minor"/>
      </rPr>
      <t>Expiry Date:</t>
    </r>
    <r>
      <rPr>
        <sz val="11"/>
        <color theme="1"/>
        <rFont val="Calibri"/>
        <family val="2"/>
        <scheme val="minor"/>
      </rPr>
      <t xml:space="preserve"> 2-Mar-2021</t>
    </r>
  </si>
  <si>
    <r>
      <t xml:space="preserve">Worker Copo.pdf 
</t>
    </r>
    <r>
      <rPr>
        <b/>
        <sz val="11"/>
        <color theme="1"/>
        <rFont val="Calibri"/>
        <family val="2"/>
        <scheme val="minor"/>
      </rPr>
      <t>Expiry Date:</t>
    </r>
    <r>
      <rPr>
        <sz val="11"/>
        <color theme="1"/>
        <rFont val="Calibri"/>
        <family val="2"/>
        <scheme val="minor"/>
      </rPr>
      <t xml:space="preserve"> 30-Nov-2020</t>
    </r>
  </si>
  <si>
    <t>Raj kharel</t>
  </si>
  <si>
    <t>29-Apr-2020 2:49pm</t>
  </si>
  <si>
    <t>MAVERICK INDUSTRIES PTY LTD</t>
  </si>
  <si>
    <t>Maverick Industries Pty Ltd</t>
  </si>
  <si>
    <t>Unit 3 /76B Edinburgh Rd Marrickville</t>
  </si>
  <si>
    <t>Michael Lennon</t>
  </si>
  <si>
    <t>111 Lilli Pilli Point Rd</t>
  </si>
  <si>
    <t>Lilli Pilli</t>
  </si>
  <si>
    <t>Sydney</t>
  </si>
  <si>
    <t>mlennon@maverickindustries.com.au</t>
  </si>
  <si>
    <t>http://www.maverickindustries.com.au</t>
  </si>
  <si>
    <r>
      <t>NSW Regions:</t>
    </r>
    <r>
      <rPr>
        <sz val="11"/>
        <color theme="1"/>
        <rFont val="Calibri"/>
        <family val="2"/>
        <scheme val="minor"/>
      </rPr>
      <t xml:space="preserve"> South West Sydney, Inner West, South East Sydney
</t>
    </r>
  </si>
  <si>
    <t>Copy of Capability and Experience v2.xlsx</t>
  </si>
  <si>
    <t>Maverick Industries 2020 Post COVID19 .docx</t>
  </si>
  <si>
    <t>Maverick Industries 9001-2015 Certificate Quality (1).pdf</t>
  </si>
  <si>
    <t>Maverick Industries 4801-2001 Certificate Health.pdf</t>
  </si>
  <si>
    <t>Maverick Industries 14001-2015 Certificate Environmental.pdf</t>
  </si>
  <si>
    <r>
      <t xml:space="preserve">Public Liability COC 2019-2020.PDF 
</t>
    </r>
    <r>
      <rPr>
        <b/>
        <sz val="11"/>
        <color theme="1"/>
        <rFont val="Calibri"/>
        <family val="2"/>
        <scheme val="minor"/>
      </rPr>
      <t>Expiry Date:</t>
    </r>
    <r>
      <rPr>
        <sz val="11"/>
        <color theme="1"/>
        <rFont val="Calibri"/>
        <family val="2"/>
        <scheme val="minor"/>
      </rPr>
      <t xml:space="preserve"> 30-Jun-2020</t>
    </r>
  </si>
  <si>
    <r>
      <t xml:space="preserve">Workers Insurance Certificate of Currency 30 April 2020.pdf 
</t>
    </r>
    <r>
      <rPr>
        <b/>
        <sz val="11"/>
        <color theme="1"/>
        <rFont val="Calibri"/>
        <family val="2"/>
        <scheme val="minor"/>
      </rPr>
      <t>Expiry Date:</t>
    </r>
    <r>
      <rPr>
        <sz val="11"/>
        <color theme="1"/>
        <rFont val="Calibri"/>
        <family val="2"/>
        <scheme val="minor"/>
      </rPr>
      <t xml:space="preserve"> 30-Apr-2020</t>
    </r>
  </si>
  <si>
    <t>23-Apr-2020 2:10pm</t>
  </si>
  <si>
    <t>CAREFULLY DONE PTY. LTD.</t>
  </si>
  <si>
    <t>Carefully Done</t>
  </si>
  <si>
    <t>Sydney City</t>
  </si>
  <si>
    <t>MRS</t>
  </si>
  <si>
    <t>Vanessa Dall'Amico</t>
  </si>
  <si>
    <t>PO Box 542</t>
  </si>
  <si>
    <t>Gladesville</t>
  </si>
  <si>
    <t>hello@carefully.com.au</t>
  </si>
  <si>
    <t>http://www.carefully.com.au</t>
  </si>
  <si>
    <r>
      <t>NSW Regions:</t>
    </r>
    <r>
      <rPr>
        <sz val="11"/>
        <color theme="1"/>
        <rFont val="Calibri"/>
        <family val="2"/>
        <scheme val="minor"/>
      </rPr>
      <t xml:space="preserve"> South East Sydney, South West Sydney, Northern Sydney, Inner West
</t>
    </r>
  </si>
  <si>
    <t>Carefully Commercial Cleaning (Sydney).pdf</t>
  </si>
  <si>
    <t>None</t>
  </si>
  <si>
    <r>
      <t xml:space="preserve">CAREFULLY DONE PUBLIC LIABILITY INSURANCE CONFIRMATION CERTIFICATE.pdf 
</t>
    </r>
    <r>
      <rPr>
        <b/>
        <sz val="11"/>
        <color theme="1"/>
        <rFont val="Calibri"/>
        <family val="2"/>
        <scheme val="minor"/>
      </rPr>
      <t>Expiry Date:</t>
    </r>
    <r>
      <rPr>
        <sz val="11"/>
        <color theme="1"/>
        <rFont val="Calibri"/>
        <family val="2"/>
        <scheme val="minor"/>
      </rPr>
      <t xml:space="preserve"> 14-Apr-2021</t>
    </r>
  </si>
  <si>
    <r>
      <t xml:space="preserve">Workers Insurance Certificate of Currency.pdf 
</t>
    </r>
    <r>
      <rPr>
        <b/>
        <sz val="11"/>
        <color theme="1"/>
        <rFont val="Calibri"/>
        <family val="2"/>
        <scheme val="minor"/>
      </rPr>
      <t>Expiry Date:</t>
    </r>
    <r>
      <rPr>
        <sz val="11"/>
        <color theme="1"/>
        <rFont val="Calibri"/>
        <family val="2"/>
        <scheme val="minor"/>
      </rPr>
      <t xml:space="preserve"> 31-Mar-2021</t>
    </r>
  </si>
  <si>
    <t>20-Apr-2020 11:33am</t>
  </si>
  <si>
    <t>CLEAN VIBES PTY LTD</t>
  </si>
  <si>
    <t>CV Venue Services</t>
  </si>
  <si>
    <t>Andrew Macarthur</t>
  </si>
  <si>
    <t>Managing Director</t>
  </si>
  <si>
    <t>226/ 5 Defries Ave</t>
  </si>
  <si>
    <t>Zetland</t>
  </si>
  <si>
    <t>andrew@cleanvibes.com.au</t>
  </si>
  <si>
    <t>http://www.cleanvibes.com.au</t>
  </si>
  <si>
    <r>
      <t>NSW Regions:</t>
    </r>
    <r>
      <rPr>
        <sz val="11"/>
        <color theme="1"/>
        <rFont val="Calibri"/>
        <family val="2"/>
        <scheme val="minor"/>
      </rPr>
      <t xml:space="preserve"> Central West, Inner West, Cumberland/Prospect, Illawarra, South East Sydney, Nepean, New England, Southern Highlands, South West Sydney, Northern Sydney, Hunter
</t>
    </r>
    <r>
      <rPr>
        <b/>
        <sz val="11"/>
        <color theme="1"/>
        <rFont val="Calibri"/>
        <family val="2"/>
        <scheme val="minor"/>
      </rPr>
      <t>States and Territories:</t>
    </r>
    <r>
      <rPr>
        <sz val="11"/>
        <color theme="1"/>
        <rFont val="Calibri"/>
        <family val="2"/>
        <scheme val="minor"/>
      </rPr>
      <t xml:space="preserve"> ACT</t>
    </r>
  </si>
  <si>
    <t>SCM8961_Capbility and Experience_Clean Vibes Pty Ltd.xlsx</t>
  </si>
  <si>
    <t>Brand Guidelines.pdf</t>
  </si>
  <si>
    <r>
      <t xml:space="preserve">Clean Vibes Pty Ltd 201905-0499 BIA - Certificate Of Currency.pdf 
</t>
    </r>
    <r>
      <rPr>
        <b/>
        <sz val="11"/>
        <color theme="1"/>
        <rFont val="Calibri"/>
        <family val="2"/>
        <scheme val="minor"/>
      </rPr>
      <t>Expiry Date:</t>
    </r>
    <r>
      <rPr>
        <sz val="11"/>
        <color theme="1"/>
        <rFont val="Calibri"/>
        <family val="2"/>
        <scheme val="minor"/>
      </rPr>
      <t xml:space="preserve"> 30-Apr-2020</t>
    </r>
  </si>
  <si>
    <t>4-May-2020 2:53pm</t>
  </si>
  <si>
    <t>GRID GROUP PTY LTD</t>
  </si>
  <si>
    <t>Grid Group Pty Ltd</t>
  </si>
  <si>
    <t>49a Topham Road, Smeaton Grange NSW 2567</t>
  </si>
  <si>
    <t>Ami O'Dowd</t>
  </si>
  <si>
    <t>Administration &amp; Accounts</t>
  </si>
  <si>
    <t>49a Topham Road</t>
  </si>
  <si>
    <t>SMEATON GRANGE</t>
  </si>
  <si>
    <t>admin@gridgroup.com.au</t>
  </si>
  <si>
    <t>http://www.gridgroup.com.au</t>
  </si>
  <si>
    <r>
      <t>NSW Regions:</t>
    </r>
    <r>
      <rPr>
        <sz val="11"/>
        <color theme="1"/>
        <rFont val="Calibri"/>
        <family val="2"/>
        <scheme val="minor"/>
      </rPr>
      <t xml:space="preserve"> New England, Southern Highlands, Orana/Far West, South East Sydney, Nepean, Central Coast, Far North Coast, Riverina/Murray, South West Sydney, Northern Sydney, Hunter, Mid North Coast, Illawarra, Central West, Inner West, Cumberland/Prospect
</t>
    </r>
    <r>
      <rPr>
        <b/>
        <sz val="11"/>
        <color theme="1"/>
        <rFont val="Calibri"/>
        <family val="2"/>
        <scheme val="minor"/>
      </rPr>
      <t>States and Territories:</t>
    </r>
    <r>
      <rPr>
        <sz val="11"/>
        <color theme="1"/>
        <rFont val="Calibri"/>
        <family val="2"/>
        <scheme val="minor"/>
      </rPr>
      <t xml:space="preserve"> WA, SA, ACT, TAS, NT, VIC, QLD</t>
    </r>
  </si>
  <si>
    <t>SCM8961_Capbility and Experience_Grid Group..xlsx</t>
  </si>
  <si>
    <t>GRID GROUP Capabilities Statement.pdf</t>
  </si>
  <si>
    <r>
      <t xml:space="preserve">Grid Group - Public and Products Liability COC.pdf 
</t>
    </r>
    <r>
      <rPr>
        <b/>
        <sz val="11"/>
        <color theme="1"/>
        <rFont val="Calibri"/>
        <family val="2"/>
        <scheme val="minor"/>
      </rPr>
      <t>Expiry Date:</t>
    </r>
    <r>
      <rPr>
        <sz val="11"/>
        <color theme="1"/>
        <rFont val="Calibri"/>
        <family val="2"/>
        <scheme val="minor"/>
      </rPr>
      <t xml:space="preserve"> 5-Jul-2019</t>
    </r>
  </si>
  <si>
    <r>
      <t xml:space="preserve">NSW Workers Comp COC - 2020.pdf 
</t>
    </r>
    <r>
      <rPr>
        <b/>
        <sz val="11"/>
        <color theme="1"/>
        <rFont val="Calibri"/>
        <family val="2"/>
        <scheme val="minor"/>
      </rPr>
      <t>Expiry Date:</t>
    </r>
    <r>
      <rPr>
        <sz val="11"/>
        <color theme="1"/>
        <rFont val="Calibri"/>
        <family val="2"/>
        <scheme val="minor"/>
      </rPr>
      <t xml:space="preserve"> 7-Nov-2019</t>
    </r>
  </si>
  <si>
    <t>Administration Manager</t>
  </si>
  <si>
    <t>20-Apr-2020 11:25am</t>
  </si>
  <si>
    <t>SOLUTION CLEANING SERVICES PTY LTD</t>
  </si>
  <si>
    <t>Damian Soldado</t>
  </si>
  <si>
    <t>BDM</t>
  </si>
  <si>
    <t>214/27 Mars Rd</t>
  </si>
  <si>
    <t>Lane Cove</t>
  </si>
  <si>
    <t>andres@solutioncleaningservices.com.au</t>
  </si>
  <si>
    <t>http://www.solutioncleaningservices.com.au</t>
  </si>
  <si>
    <r>
      <t>NSW Regions:</t>
    </r>
    <r>
      <rPr>
        <sz val="11"/>
        <color theme="1"/>
        <rFont val="Calibri"/>
        <family val="2"/>
        <scheme val="minor"/>
      </rPr>
      <t xml:space="preserve"> South West Sydney, Northern Sydney, Hunter, Mid North Coast, Illawarra, Central West, Inner West, Cumberland/Prospect, New England, Southern Highlands, Orana/Far West, South East Sydney, Nepean, Central Coast, Far North Coast, Riverina/Murray
</t>
    </r>
    <r>
      <rPr>
        <b/>
        <sz val="11"/>
        <color theme="1"/>
        <rFont val="Calibri"/>
        <family val="2"/>
        <scheme val="minor"/>
      </rPr>
      <t>States and Territories:</t>
    </r>
    <r>
      <rPr>
        <sz val="11"/>
        <color theme="1"/>
        <rFont val="Calibri"/>
        <family val="2"/>
        <scheme val="minor"/>
      </rPr>
      <t xml:space="preserve"> ACT, VIC</t>
    </r>
  </si>
  <si>
    <t>SCM8961_Capability and Experience_(Solution Cleaning Services).xlsx</t>
  </si>
  <si>
    <t>COVID 19 - Cleaning.pdf</t>
  </si>
  <si>
    <t>ISO 9001-2015 - JAS-ANZ 2020-2023.pdf</t>
  </si>
  <si>
    <t>ASNZS-4801-2001-JASANZ 2020-2023.pdf</t>
  </si>
  <si>
    <t>ISO 14001-2015 - JAS-ANZ 2020-2023.pdf</t>
  </si>
  <si>
    <r>
      <t xml:space="preserve">Certificate of Insurance - SOLUTION C.pdf 
</t>
    </r>
    <r>
      <rPr>
        <b/>
        <sz val="11"/>
        <color theme="1"/>
        <rFont val="Calibri"/>
        <family val="2"/>
        <scheme val="minor"/>
      </rPr>
      <t>Expiry Date:</t>
    </r>
    <r>
      <rPr>
        <sz val="11"/>
        <color theme="1"/>
        <rFont val="Calibri"/>
        <family val="2"/>
        <scheme val="minor"/>
      </rPr>
      <t xml:space="preserve"> 22-May-2020</t>
    </r>
  </si>
  <si>
    <r>
      <t xml:space="preserve">NSW Workers Insurance Certificate of Currency.pdf 
</t>
    </r>
    <r>
      <rPr>
        <b/>
        <sz val="11"/>
        <color theme="1"/>
        <rFont val="Calibri"/>
        <family val="2"/>
        <scheme val="minor"/>
      </rPr>
      <t>Expiry Date:</t>
    </r>
    <r>
      <rPr>
        <sz val="11"/>
        <color theme="1"/>
        <rFont val="Calibri"/>
        <family val="2"/>
        <scheme val="minor"/>
      </rPr>
      <t xml:space="preserve"> 30-Jun-2020</t>
    </r>
  </si>
  <si>
    <t>23-Apr-2020 12:32pm</t>
  </si>
  <si>
    <t>WORKZONE PTY LTD</t>
  </si>
  <si>
    <t>Workzone Pty Ltd</t>
  </si>
  <si>
    <t>2/47 Prince-William Drive Seven Hills NSW 2147</t>
  </si>
  <si>
    <t>Scott Paterson</t>
  </si>
  <si>
    <t>2/47 Prince-William Drive</t>
  </si>
  <si>
    <t>Seven Hills NSW</t>
  </si>
  <si>
    <t>scott@wz.net.au</t>
  </si>
  <si>
    <t>http://www.wz.net.au</t>
  </si>
  <si>
    <r>
      <t>NSW Regions:</t>
    </r>
    <r>
      <rPr>
        <sz val="11"/>
        <color theme="1"/>
        <rFont val="Calibri"/>
        <family val="2"/>
        <scheme val="minor"/>
      </rPr>
      <t xml:space="preserve"> Cumberland/Prospect, South East Sydney, Nepean, Central Coast, South West Sydney, Northern Sydney, Hunter, Inner West
</t>
    </r>
    <r>
      <rPr>
        <b/>
        <sz val="11"/>
        <color theme="1"/>
        <rFont val="Calibri"/>
        <family val="2"/>
        <scheme val="minor"/>
      </rPr>
      <t>States and Territories:</t>
    </r>
    <r>
      <rPr>
        <sz val="11"/>
        <color theme="1"/>
        <rFont val="Calibri"/>
        <family val="2"/>
        <scheme val="minor"/>
      </rPr>
      <t xml:space="preserve"> WA</t>
    </r>
  </si>
  <si>
    <t>Capability and Experience v2 (3).xlsx</t>
  </si>
  <si>
    <t>QUALITY 9001.pdf</t>
  </si>
  <si>
    <t>SAFETY 45001.pdf</t>
  </si>
  <si>
    <t>ENVIRONMENTAL 14001.pdf</t>
  </si>
  <si>
    <r>
      <t xml:space="preserve">Public Liab 20mil.pdf 
</t>
    </r>
    <r>
      <rPr>
        <b/>
        <sz val="11"/>
        <color theme="1"/>
        <rFont val="Calibri"/>
        <family val="2"/>
        <scheme val="minor"/>
      </rPr>
      <t>Expiry Date:</t>
    </r>
    <r>
      <rPr>
        <sz val="11"/>
        <color theme="1"/>
        <rFont val="Calibri"/>
        <family val="2"/>
        <scheme val="minor"/>
      </rPr>
      <t xml:space="preserve"> 30-Jun-2020</t>
    </r>
  </si>
  <si>
    <t>Cambell Ring</t>
  </si>
  <si>
    <t>NSW State Manager</t>
  </si>
  <si>
    <t>27-Apr-2020 10:55pm</t>
  </si>
  <si>
    <t>The Trustee for SSCC UNIT TRUST</t>
  </si>
  <si>
    <t>Home Maid Commercial &amp; Residential Cleaning</t>
  </si>
  <si>
    <t>Wollongong</t>
  </si>
  <si>
    <t>Raj Agrawal</t>
  </si>
  <si>
    <t>8/50 Montague St</t>
  </si>
  <si>
    <t>raj@homemaid.com.au</t>
  </si>
  <si>
    <t>http://homemaid.com.au</t>
  </si>
  <si>
    <r>
      <t>NSW Regions:</t>
    </r>
    <r>
      <rPr>
        <sz val="11"/>
        <color theme="1"/>
        <rFont val="Calibri"/>
        <family val="2"/>
        <scheme val="minor"/>
      </rPr>
      <t xml:space="preserve"> Southern Highlands, South East Sydney, Nepean, South West Sydney, Northern Sydney, Illawarra, Inner West, Cumberland/Prospect
</t>
    </r>
  </si>
  <si>
    <t>SCM8961_Capbility and Experience_The Trustee for SSCC UNIT TRUST.xlsx</t>
  </si>
  <si>
    <t>Company Profile.pdf</t>
  </si>
  <si>
    <r>
      <t xml:space="preserve">PL Certificate of Currency.pdf 
</t>
    </r>
    <r>
      <rPr>
        <b/>
        <sz val="11"/>
        <color theme="1"/>
        <rFont val="Calibri"/>
        <family val="2"/>
        <scheme val="minor"/>
      </rPr>
      <t>Expiry Date:</t>
    </r>
    <r>
      <rPr>
        <sz val="11"/>
        <color theme="1"/>
        <rFont val="Calibri"/>
        <family val="2"/>
        <scheme val="minor"/>
      </rPr>
      <t xml:space="preserve"> 11-Oct-2020</t>
    </r>
  </si>
  <si>
    <r>
      <t xml:space="preserve">Workcover Insurance Certificate of Currency.pdf 
</t>
    </r>
    <r>
      <rPr>
        <b/>
        <sz val="11"/>
        <color theme="1"/>
        <rFont val="Calibri"/>
        <family val="2"/>
        <scheme val="minor"/>
      </rPr>
      <t>Expiry Date:</t>
    </r>
    <r>
      <rPr>
        <sz val="11"/>
        <color theme="1"/>
        <rFont val="Calibri"/>
        <family val="2"/>
        <scheme val="minor"/>
      </rPr>
      <t xml:space="preserve"> 30-Jun-2020</t>
    </r>
  </si>
  <si>
    <t>21-Apr-2020 10:10am</t>
  </si>
  <si>
    <t>QUEST EFFECT PTY. LTD.</t>
  </si>
  <si>
    <t>Quest Effect Pty Ltd</t>
  </si>
  <si>
    <t>3/38 Leighton place Hornsby</t>
  </si>
  <si>
    <t>Ian Saggus</t>
  </si>
  <si>
    <t>National Property Manager</t>
  </si>
  <si>
    <t>3/38 Leighton Place</t>
  </si>
  <si>
    <t>Hornsby NSW</t>
  </si>
  <si>
    <t>brad.lees@questeffect.com.au</t>
  </si>
  <si>
    <t>http://questeffect.com.au</t>
  </si>
  <si>
    <r>
      <t>NSW Regions:</t>
    </r>
    <r>
      <rPr>
        <sz val="11"/>
        <color theme="1"/>
        <rFont val="Calibri"/>
        <family val="2"/>
        <scheme val="minor"/>
      </rPr>
      <t xml:space="preserve"> Northern Sydney, Central Coast, Inner West, Cumberland/Prospect, South East Sydney, Nepean, South West Sydney
</t>
    </r>
  </si>
  <si>
    <t>SCM8961_capability and Experience_QuestEffect Pty Ltd.xlsx</t>
  </si>
  <si>
    <t>Company Profile Latest.pdf</t>
  </si>
  <si>
    <t>Nil</t>
  </si>
  <si>
    <r>
      <t xml:space="preserve">Cleaning Cert of Currency.pdf 
</t>
    </r>
    <r>
      <rPr>
        <b/>
        <sz val="11"/>
        <color theme="1"/>
        <rFont val="Calibri"/>
        <family val="2"/>
        <scheme val="minor"/>
      </rPr>
      <t>Expiry Date:</t>
    </r>
    <r>
      <rPr>
        <sz val="11"/>
        <color theme="1"/>
        <rFont val="Calibri"/>
        <family val="2"/>
        <scheme val="minor"/>
      </rPr>
      <t xml:space="preserve"> 27-Dec-2020</t>
    </r>
  </si>
  <si>
    <t>Bradley Nicholas Lees</t>
  </si>
  <si>
    <t>22-Apr-2020 3:02pm</t>
  </si>
  <si>
    <t>BROADLEX SERVICES PTY LTD</t>
  </si>
  <si>
    <t>Broadlex Property Services</t>
  </si>
  <si>
    <t>16-18 Waltham Street, Artarmon NSW 2064</t>
  </si>
  <si>
    <t>Robert Saltirov</t>
  </si>
  <si>
    <t>National Business Manager</t>
  </si>
  <si>
    <t>16-18 Waltham Street</t>
  </si>
  <si>
    <t>Artarmon, NSW</t>
  </si>
  <si>
    <t>business_development@broadlex.com.au</t>
  </si>
  <si>
    <t>http://www.broadlex.com.au</t>
  </si>
  <si>
    <r>
      <t>NSW Regions:</t>
    </r>
    <r>
      <rPr>
        <sz val="11"/>
        <color theme="1"/>
        <rFont val="Calibri"/>
        <family val="2"/>
        <scheme val="minor"/>
      </rPr>
      <t xml:space="preserve"> Inner West, Cumberland/Prospect, New England, Southern Highlands, Orana/Far West, South East Sydney, Nepean, Central Coast, Far North Coast, Riverina/Murray, South West Sydney, Northern Sydney, Hunter, Mid North Coast, Illawarra, Central West
</t>
    </r>
    <r>
      <rPr>
        <b/>
        <sz val="11"/>
        <color theme="1"/>
        <rFont val="Calibri"/>
        <family val="2"/>
        <scheme val="minor"/>
      </rPr>
      <t>States and Territories:</t>
    </r>
    <r>
      <rPr>
        <sz val="11"/>
        <color theme="1"/>
        <rFont val="Calibri"/>
        <family val="2"/>
        <scheme val="minor"/>
      </rPr>
      <t xml:space="preserve"> QLD, ACT</t>
    </r>
  </si>
  <si>
    <t>SCM8961_Capbility and Experience_(Broadlex).xlsx</t>
  </si>
  <si>
    <t>Capability Statement and COVID-19 Pack_(Broadlex).pdf</t>
  </si>
  <si>
    <t>QMS Certification_(Broadlex).pdf</t>
  </si>
  <si>
    <t>OHSMS Certification_(Broadlex).pdf</t>
  </si>
  <si>
    <t>EMS Certification_(Broadlex).pdf</t>
  </si>
  <si>
    <r>
      <t xml:space="preserve">Public and Products Liability Certificate_(Broadlex).pdf 
</t>
    </r>
    <r>
      <rPr>
        <b/>
        <sz val="11"/>
        <color theme="1"/>
        <rFont val="Calibri"/>
        <family val="2"/>
        <scheme val="minor"/>
      </rPr>
      <t>Expiry Date:</t>
    </r>
    <r>
      <rPr>
        <sz val="11"/>
        <color theme="1"/>
        <rFont val="Calibri"/>
        <family val="2"/>
        <scheme val="minor"/>
      </rPr>
      <t xml:space="preserve"> 10-Apr-2021</t>
    </r>
  </si>
  <si>
    <r>
      <t xml:space="preserve">Workers Compensation Certificate_(Broadlex).pdf 
</t>
    </r>
    <r>
      <rPr>
        <b/>
        <sz val="11"/>
        <color theme="1"/>
        <rFont val="Calibri"/>
        <family val="2"/>
        <scheme val="minor"/>
      </rPr>
      <t>Expiry Date:</t>
    </r>
    <r>
      <rPr>
        <sz val="11"/>
        <color theme="1"/>
        <rFont val="Calibri"/>
        <family val="2"/>
        <scheme val="minor"/>
      </rPr>
      <t xml:space="preserve"> 28-Jan-2021</t>
    </r>
  </si>
  <si>
    <r>
      <t xml:space="preserve">Professional Indemnity Certificate_(Broadlex).pdf 
</t>
    </r>
    <r>
      <rPr>
        <b/>
        <sz val="11"/>
        <color theme="1"/>
        <rFont val="Calibri"/>
        <family val="2"/>
        <scheme val="minor"/>
      </rPr>
      <t>Expiry Date:</t>
    </r>
    <r>
      <rPr>
        <sz val="11"/>
        <color theme="1"/>
        <rFont val="Calibri"/>
        <family val="2"/>
        <scheme val="minor"/>
      </rPr>
      <t xml:space="preserve"> 10-Apr-2021</t>
    </r>
  </si>
  <si>
    <t>Not applicable.</t>
  </si>
  <si>
    <t>21-Apr-2020 12:33pm</t>
  </si>
  <si>
    <t>The Trustee for THE DCS TRUST</t>
  </si>
  <si>
    <t>DIMEO CLEANING SERVICES</t>
  </si>
  <si>
    <t>Hybrid Trust</t>
  </si>
  <si>
    <t>Unit 4 &amp; 5, 37 Oriordan St Alexandria</t>
  </si>
  <si>
    <t>Anthony Goetz</t>
  </si>
  <si>
    <t>National Commercial Manager</t>
  </si>
  <si>
    <t>Unit 4 &amp; 5</t>
  </si>
  <si>
    <t>37 O'Riordan St</t>
  </si>
  <si>
    <t>Alexandria</t>
  </si>
  <si>
    <t>Anthony.Goetz@dimeo.com.au</t>
  </si>
  <si>
    <t>http://www.Dimeo.com.au</t>
  </si>
  <si>
    <r>
      <t>NSW Regions:</t>
    </r>
    <r>
      <rPr>
        <sz val="11"/>
        <color theme="1"/>
        <rFont val="Calibri"/>
        <family val="2"/>
        <scheme val="minor"/>
      </rPr>
      <t xml:space="preserve"> Hunter, Mid North Coast, Illawarra, Central West, Inner West, Cumberland/Prospect, New England, Southern Highlands, Orana/Far West, South East Sydney, Nepean, Central Coast, Far North Coast, Riverina/Murray, South West Sydney, Northern Sydney
</t>
    </r>
    <r>
      <rPr>
        <b/>
        <sz val="11"/>
        <color theme="1"/>
        <rFont val="Calibri"/>
        <family val="2"/>
        <scheme val="minor"/>
      </rPr>
      <t>States and Territories:</t>
    </r>
    <r>
      <rPr>
        <sz val="11"/>
        <color theme="1"/>
        <rFont val="Calibri"/>
        <family val="2"/>
        <scheme val="minor"/>
      </rPr>
      <t xml:space="preserve"> VIC, QLD, WA, SA, ACT, TAS, NT</t>
    </r>
  </si>
  <si>
    <t>SCM8961_Capability And Experience_Dimeo Cleaning Services - REVISED.xlsx</t>
  </si>
  <si>
    <t>Dimeo - Anti-Viral Cleaning.pdf</t>
  </si>
  <si>
    <t>1200+</t>
  </si>
  <si>
    <t>150+</t>
  </si>
  <si>
    <t>Dimeo - Quality Management Certificate ISO 9001.pdf</t>
  </si>
  <si>
    <t>Dimeo - ISO Safety Management System.pdf</t>
  </si>
  <si>
    <t>Dimeo - Environment Management Certificate.pdf</t>
  </si>
  <si>
    <r>
      <t xml:space="preserve">Dimeo - Public Liability.pdf 
</t>
    </r>
    <r>
      <rPr>
        <b/>
        <sz val="11"/>
        <color theme="1"/>
        <rFont val="Calibri"/>
        <family val="2"/>
        <scheme val="minor"/>
      </rPr>
      <t>Expiry Date:</t>
    </r>
    <r>
      <rPr>
        <sz val="11"/>
        <color theme="1"/>
        <rFont val="Calibri"/>
        <family val="2"/>
        <scheme val="minor"/>
      </rPr>
      <t xml:space="preserve"> 31-May-2020</t>
    </r>
  </si>
  <si>
    <r>
      <t xml:space="preserve">DCS (NSW) FY20.pdf 
</t>
    </r>
    <r>
      <rPr>
        <b/>
        <sz val="11"/>
        <color theme="1"/>
        <rFont val="Calibri"/>
        <family val="2"/>
        <scheme val="minor"/>
      </rPr>
      <t>Expiry Date:</t>
    </r>
    <r>
      <rPr>
        <sz val="11"/>
        <color theme="1"/>
        <rFont val="Calibri"/>
        <family val="2"/>
        <scheme val="minor"/>
      </rPr>
      <t xml:space="preserve"> 30-Jun-2020</t>
    </r>
  </si>
  <si>
    <r>
      <t xml:space="preserve">Dimeo - Professional Indemnity.pdf 
</t>
    </r>
    <r>
      <rPr>
        <b/>
        <sz val="11"/>
        <color theme="1"/>
        <rFont val="Calibri"/>
        <family val="2"/>
        <scheme val="minor"/>
      </rPr>
      <t>Expiry Date:</t>
    </r>
    <r>
      <rPr>
        <sz val="11"/>
        <color theme="1"/>
        <rFont val="Calibri"/>
        <family val="2"/>
        <scheme val="minor"/>
      </rPr>
      <t xml:space="preserve"> 31-May-2020</t>
    </r>
  </si>
  <si>
    <t>22-Apr-2020 6:58pm</t>
  </si>
  <si>
    <t>BSM SERVICES GROUP PTY LTD</t>
  </si>
  <si>
    <t>BSM CLEANING &amp; REMOVALS</t>
  </si>
  <si>
    <t>3/6 Cross St, Guildford NSW 2161</t>
  </si>
  <si>
    <t>Muhammad Qureshi</t>
  </si>
  <si>
    <t>Unit 3</t>
  </si>
  <si>
    <t>6 Cross St</t>
  </si>
  <si>
    <t>Guildford</t>
  </si>
  <si>
    <t>info@bsmservices.com.au</t>
  </si>
  <si>
    <t>http://www.bsmservices.com.au</t>
  </si>
  <si>
    <r>
      <t>NSW Regions:</t>
    </r>
    <r>
      <rPr>
        <sz val="11"/>
        <color theme="1"/>
        <rFont val="Calibri"/>
        <family val="2"/>
        <scheme val="minor"/>
      </rPr>
      <t xml:space="preserve"> Northern Sydney, Inner West, Cumberland/Prospect, South East Sydney, Nepean, South West Sydney
</t>
    </r>
  </si>
  <si>
    <t>SCM8961_Capbility and Experience_(BSM Services Group).xlsx</t>
  </si>
  <si>
    <t>Business Card.JPG</t>
  </si>
  <si>
    <r>
      <t xml:space="preserve">CertificateOfCurrency.pdf 
</t>
    </r>
    <r>
      <rPr>
        <b/>
        <sz val="11"/>
        <color theme="1"/>
        <rFont val="Calibri"/>
        <family val="2"/>
        <scheme val="minor"/>
      </rPr>
      <t>Expiry Date:</t>
    </r>
    <r>
      <rPr>
        <sz val="11"/>
        <color theme="1"/>
        <rFont val="Calibri"/>
        <family val="2"/>
        <scheme val="minor"/>
      </rPr>
      <t xml:space="preserve"> 20-Mar-2021</t>
    </r>
  </si>
  <si>
    <r>
      <t xml:space="preserve">Workers Insurance Certificate of Currency.pdf 
</t>
    </r>
    <r>
      <rPr>
        <b/>
        <sz val="11"/>
        <color theme="1"/>
        <rFont val="Calibri"/>
        <family val="2"/>
        <scheme val="minor"/>
      </rPr>
      <t>Expiry Date:</t>
    </r>
    <r>
      <rPr>
        <sz val="11"/>
        <color theme="1"/>
        <rFont val="Calibri"/>
        <family val="2"/>
        <scheme val="minor"/>
      </rPr>
      <t xml:space="preserve"> 31-Aug-2020</t>
    </r>
  </si>
  <si>
    <t>Muhammad Sikandar Qureshi</t>
  </si>
  <si>
    <t>21-Apr-2020 9:29pm</t>
  </si>
  <si>
    <t>C JOANNOU &amp; D JOANNOU</t>
  </si>
  <si>
    <t>Jim's Window &amp; Pressure Cleaning (Revesby)</t>
  </si>
  <si>
    <t>Family Partnership</t>
  </si>
  <si>
    <t>Padstow</t>
  </si>
  <si>
    <t>Alison Joannou</t>
  </si>
  <si>
    <t>Office Manager</t>
  </si>
  <si>
    <t>4a Neptune St</t>
  </si>
  <si>
    <t>Padstow NSW</t>
  </si>
  <si>
    <t>daniel.joannou@jimscleaning.net.au</t>
  </si>
  <si>
    <r>
      <t>NSW Regions:</t>
    </r>
    <r>
      <rPr>
        <sz val="11"/>
        <color theme="1"/>
        <rFont val="Calibri"/>
        <family val="2"/>
        <scheme val="minor"/>
      </rPr>
      <t xml:space="preserve"> Illawarra, Inner West, South East Sydney, Cumberland/Prospect, South West Sydney, Nepean
</t>
    </r>
  </si>
  <si>
    <t>SCM8961 Capability and Experience D and C Joannou - Jims Window and Presure Cleaning Revesby (8).xlsx</t>
  </si>
  <si>
    <t>Marketing.docx</t>
  </si>
  <si>
    <r>
      <t xml:space="preserve">Certificate of Insurance - Feb 2020.pdf 
</t>
    </r>
    <r>
      <rPr>
        <b/>
        <sz val="11"/>
        <color theme="1"/>
        <rFont val="Calibri"/>
        <family val="2"/>
        <scheme val="minor"/>
      </rPr>
      <t>Expiry Date:</t>
    </r>
    <r>
      <rPr>
        <sz val="11"/>
        <color theme="1"/>
        <rFont val="Calibri"/>
        <family val="2"/>
        <scheme val="minor"/>
      </rPr>
      <t xml:space="preserve"> 6-Aug-2020</t>
    </r>
  </si>
  <si>
    <r>
      <t xml:space="preserve">Certificate-pl-b7e42899caa9a493c2b721ef3e10ce4c.pdf 
</t>
    </r>
    <r>
      <rPr>
        <b/>
        <sz val="11"/>
        <color theme="1"/>
        <rFont val="Calibri"/>
        <family val="2"/>
        <scheme val="minor"/>
      </rPr>
      <t>Expiry Date:</t>
    </r>
    <r>
      <rPr>
        <sz val="11"/>
        <color theme="1"/>
        <rFont val="Calibri"/>
        <family val="2"/>
        <scheme val="minor"/>
      </rPr>
      <t xml:space="preserve"> 9-Aug-2020</t>
    </r>
  </si>
  <si>
    <t>Alison Ruth Joannou</t>
  </si>
  <si>
    <t>21-Apr-2020 2:10pm</t>
  </si>
  <si>
    <t>NO TIME FOR GRIME PTY LTD</t>
  </si>
  <si>
    <t>No Time For Grime Tasmania</t>
  </si>
  <si>
    <t>BROOKVALE</t>
  </si>
  <si>
    <t>Adam Thomas</t>
  </si>
  <si>
    <t>Adam</t>
  </si>
  <si>
    <t>5/55 orchard road</t>
  </si>
  <si>
    <t>Adam@ntfg.com.au</t>
  </si>
  <si>
    <t>http://Www.ntfg.com.au</t>
  </si>
  <si>
    <r>
      <t>NSW Regions:</t>
    </r>
    <r>
      <rPr>
        <sz val="11"/>
        <color theme="1"/>
        <rFont val="Calibri"/>
        <family val="2"/>
        <scheme val="minor"/>
      </rPr>
      <t xml:space="preserve"> Northern Sydney, Mid North Coast, Inner West, Central Coast, Hunter
</t>
    </r>
  </si>
  <si>
    <t>Capability and Experience v2 - revised.xlsx</t>
  </si>
  <si>
    <t>NTFG - Touchpoint Flyer - Domestic.pdf</t>
  </si>
  <si>
    <r>
      <t xml:space="preserve">NTFG - Liability Cert 2020.pdf 
</t>
    </r>
    <r>
      <rPr>
        <b/>
        <sz val="11"/>
        <color theme="1"/>
        <rFont val="Calibri"/>
        <family val="2"/>
        <scheme val="minor"/>
      </rPr>
      <t>Expiry Date:</t>
    </r>
    <r>
      <rPr>
        <sz val="11"/>
        <color theme="1"/>
        <rFont val="Calibri"/>
        <family val="2"/>
        <scheme val="minor"/>
      </rPr>
      <t xml:space="preserve"> 1-Feb-2021</t>
    </r>
  </si>
  <si>
    <r>
      <t xml:space="preserve">Workers comp 2020.pdf 
</t>
    </r>
    <r>
      <rPr>
        <b/>
        <sz val="11"/>
        <color theme="1"/>
        <rFont val="Calibri"/>
        <family val="2"/>
        <scheme val="minor"/>
      </rPr>
      <t>Expiry Date:</t>
    </r>
    <r>
      <rPr>
        <sz val="11"/>
        <color theme="1"/>
        <rFont val="Calibri"/>
        <family val="2"/>
        <scheme val="minor"/>
      </rPr>
      <t xml:space="preserve"> 30-Jun-2020</t>
    </r>
  </si>
  <si>
    <t>21-Apr-2020 3:23pm</t>
  </si>
  <si>
    <t>PACIFIC SERVICES GROUP HOLDINGS PTY LTD</t>
  </si>
  <si>
    <t>Pacific Services Group Holdings</t>
  </si>
  <si>
    <t>2-12 Lord St botany</t>
  </si>
  <si>
    <t>Adam Beckett</t>
  </si>
  <si>
    <t>National Operations Manager</t>
  </si>
  <si>
    <t>Unit 2a Building 2A Lakes Business Park</t>
  </si>
  <si>
    <t>2-12 Lord St</t>
  </si>
  <si>
    <t>Botany 2019</t>
  </si>
  <si>
    <t>j.mcvicar@psgholdings.com.au</t>
  </si>
  <si>
    <t>http://www.psgholdings.com.au</t>
  </si>
  <si>
    <r>
      <t>NSW Regions:</t>
    </r>
    <r>
      <rPr>
        <sz val="11"/>
        <color theme="1"/>
        <rFont val="Calibri"/>
        <family val="2"/>
        <scheme val="minor"/>
      </rPr>
      <t xml:space="preserve"> Inner West, Cumberland/Prospect, Far North Coast, South East Sydney, Nepean, Central Coast, South West Sydney, Northern Sydney, Hunter
</t>
    </r>
  </si>
  <si>
    <t>SCM8961_capability and experience_PSG Holdings.xlsx</t>
  </si>
  <si>
    <t>Capability Statement.pdf</t>
  </si>
  <si>
    <r>
      <t xml:space="preserve">PPL Certificate of Insurance - 2019.pdf 
</t>
    </r>
    <r>
      <rPr>
        <b/>
        <sz val="11"/>
        <color theme="1"/>
        <rFont val="Calibri"/>
        <family val="2"/>
        <scheme val="minor"/>
      </rPr>
      <t>Expiry Date:</t>
    </r>
    <r>
      <rPr>
        <sz val="11"/>
        <color theme="1"/>
        <rFont val="Calibri"/>
        <family val="2"/>
        <scheme val="minor"/>
      </rPr>
      <t xml:space="preserve"> 30-Nov-2020</t>
    </r>
  </si>
  <si>
    <r>
      <t xml:space="preserve">PSGH NSW Cof Exp 0620.pdf 
</t>
    </r>
    <r>
      <rPr>
        <b/>
        <sz val="11"/>
        <color theme="1"/>
        <rFont val="Calibri"/>
        <family val="2"/>
        <scheme val="minor"/>
      </rPr>
      <t>Expiry Date:</t>
    </r>
    <r>
      <rPr>
        <sz val="11"/>
        <color theme="1"/>
        <rFont val="Calibri"/>
        <family val="2"/>
        <scheme val="minor"/>
      </rPr>
      <t xml:space="preserve"> 30-Jun-2020</t>
    </r>
  </si>
  <si>
    <t>James Anthony McVicar</t>
  </si>
  <si>
    <t>QLD Area Manager</t>
  </si>
  <si>
    <t>23-Apr-2020 11:33am</t>
  </si>
  <si>
    <t>ATM CLEANING MANAGEMENT PTY LTD</t>
  </si>
  <si>
    <t>atm Cleaning Management Pty Ltd</t>
  </si>
  <si>
    <t>Unit 42/8 Avenue of the Americas, Newington NSW 2127</t>
  </si>
  <si>
    <t>Robert Vranic</t>
  </si>
  <si>
    <t>PO Box 1332 Strathfield NSW 2135</t>
  </si>
  <si>
    <t>Unit 42/8 Avenue of the Americas</t>
  </si>
  <si>
    <t>Newington</t>
  </si>
  <si>
    <t>robert.v@atmclean.com</t>
  </si>
  <si>
    <t>http://www.atmclean.com</t>
  </si>
  <si>
    <r>
      <t>NSW Regions:</t>
    </r>
    <r>
      <rPr>
        <sz val="11"/>
        <color theme="1"/>
        <rFont val="Calibri"/>
        <family val="2"/>
        <scheme val="minor"/>
      </rPr>
      <t xml:space="preserve"> South West Sydney, Northern Sydney, Hunter, Inner West, Cumberland/Prospect, South East Sydney, Nepean, Central Coast
</t>
    </r>
  </si>
  <si>
    <t>ATM Capability Statement 2020.pdf</t>
  </si>
  <si>
    <t>ISO 9001 - 2015.pdf</t>
  </si>
  <si>
    <t>ISO 4801 -2018.pdf</t>
  </si>
  <si>
    <t>ISO 14001 - 2018.pdf</t>
  </si>
  <si>
    <r>
      <t xml:space="preserve">Public Liability Insurance 2020.pdf 
</t>
    </r>
    <r>
      <rPr>
        <b/>
        <sz val="11"/>
        <color theme="1"/>
        <rFont val="Calibri"/>
        <family val="2"/>
        <scheme val="minor"/>
      </rPr>
      <t>Expiry Date:</t>
    </r>
    <r>
      <rPr>
        <sz val="11"/>
        <color theme="1"/>
        <rFont val="Calibri"/>
        <family val="2"/>
        <scheme val="minor"/>
      </rPr>
      <t xml:space="preserve"> 2-Dec-2020</t>
    </r>
  </si>
  <si>
    <r>
      <t xml:space="preserve">atm w.comp 2020.pdf 
</t>
    </r>
    <r>
      <rPr>
        <b/>
        <sz val="11"/>
        <color theme="1"/>
        <rFont val="Calibri"/>
        <family val="2"/>
        <scheme val="minor"/>
      </rPr>
      <t>Expiry Date:</t>
    </r>
    <r>
      <rPr>
        <sz val="11"/>
        <color theme="1"/>
        <rFont val="Calibri"/>
        <family val="2"/>
        <scheme val="minor"/>
      </rPr>
      <t xml:space="preserve"> 31-May-2020</t>
    </r>
  </si>
  <si>
    <t>23-Apr-2020 10:43am</t>
  </si>
  <si>
    <t>ALCAST BROS CLEANING SERVICES PTY LTD</t>
  </si>
  <si>
    <t>ALCAST BROS CLEANING SERVICES</t>
  </si>
  <si>
    <t>Carlingford</t>
  </si>
  <si>
    <t>Scott Huntsman</t>
  </si>
  <si>
    <t>7A DRYDEN AVENUE</t>
  </si>
  <si>
    <t>CARLINGFORD</t>
  </si>
  <si>
    <t>scott@all-cast.com.au</t>
  </si>
  <si>
    <t>http://WWW.ALL-CAST.COM.AU</t>
  </si>
  <si>
    <r>
      <t>NSW Regions:</t>
    </r>
    <r>
      <rPr>
        <sz val="11"/>
        <color theme="1"/>
        <rFont val="Calibri"/>
        <family val="2"/>
        <scheme val="minor"/>
      </rPr>
      <t xml:space="preserve"> Inner West, Cumberland/Prospect, South East Sydney, Nepean, South West Sydney, Northern Sydney
</t>
    </r>
  </si>
  <si>
    <t>Capability and Experience (ALL-CAST SPECIALISED CLEANING SERVICES PTY LTD v2.xlsx</t>
  </si>
  <si>
    <t>Intro Profile.pdf</t>
  </si>
  <si>
    <r>
      <t xml:space="preserve">CoC.pdf 
</t>
    </r>
    <r>
      <rPr>
        <b/>
        <sz val="11"/>
        <color theme="1"/>
        <rFont val="Calibri"/>
        <family val="2"/>
        <scheme val="minor"/>
      </rPr>
      <t>Expiry Date:</t>
    </r>
    <r>
      <rPr>
        <sz val="11"/>
        <color theme="1"/>
        <rFont val="Calibri"/>
        <family val="2"/>
        <scheme val="minor"/>
      </rPr>
      <t xml:space="preserve"> 12-Mar-2021</t>
    </r>
  </si>
  <si>
    <r>
      <t xml:space="preserve">Workers Insurance Certificate of Currency.pdf 
</t>
    </r>
    <r>
      <rPr>
        <b/>
        <sz val="11"/>
        <color theme="1"/>
        <rFont val="Calibri"/>
        <family val="2"/>
        <scheme val="minor"/>
      </rPr>
      <t>Expiry Date:</t>
    </r>
    <r>
      <rPr>
        <sz val="11"/>
        <color theme="1"/>
        <rFont val="Calibri"/>
        <family val="2"/>
        <scheme val="minor"/>
      </rPr>
      <t xml:space="preserve"> 30-Apr-2020</t>
    </r>
  </si>
  <si>
    <t>SCOTT HUNTSMAN</t>
  </si>
  <si>
    <t>GENERAL MANAGER</t>
  </si>
  <si>
    <t>23-Apr-2020 1:00pm</t>
  </si>
  <si>
    <t>KANJ PROPERTY GROUP PTY LTD</t>
  </si>
  <si>
    <t>GCTHREE</t>
  </si>
  <si>
    <t>109 Pitt St Sydney NSW 2000</t>
  </si>
  <si>
    <t>Michael Kanj</t>
  </si>
  <si>
    <t>109 Pitt St</t>
  </si>
  <si>
    <t>michael@gcthree.com.au</t>
  </si>
  <si>
    <t>http://www.gcthree.com.au/</t>
  </si>
  <si>
    <r>
      <t>NSW Regions:</t>
    </r>
    <r>
      <rPr>
        <sz val="11"/>
        <color theme="1"/>
        <rFont val="Calibri"/>
        <family val="2"/>
        <scheme val="minor"/>
      </rPr>
      <t xml:space="preserve"> Central Coast, Far North Coast, Riverina/Murray, South West Sydney, Northern Sydney, Hunter, Mid North Coast, Illawarra, Central West, Inner West, Cumberland/Prospect, New England, Southern Highlands, Orana/Far West, South East Sydney, Nepean
</t>
    </r>
    <r>
      <rPr>
        <b/>
        <sz val="11"/>
        <color theme="1"/>
        <rFont val="Calibri"/>
        <family val="2"/>
        <scheme val="minor"/>
      </rPr>
      <t>States and Territories:</t>
    </r>
    <r>
      <rPr>
        <sz val="11"/>
        <color theme="1"/>
        <rFont val="Calibri"/>
        <family val="2"/>
        <scheme val="minor"/>
      </rPr>
      <t xml:space="preserve"> TAS, NT, VIC, QLD, WA, SA, ACT</t>
    </r>
  </si>
  <si>
    <t>Capability and Experience v2 (4).xlsx</t>
  </si>
  <si>
    <t>ISO 9001 2015.png</t>
  </si>
  <si>
    <t>AS NZS 4801 2001.png</t>
  </si>
  <si>
    <t>ISO 14001 2015.png</t>
  </si>
  <si>
    <r>
      <t xml:space="preserve">GC3 PL 2020.pdf 
</t>
    </r>
    <r>
      <rPr>
        <b/>
        <sz val="11"/>
        <color theme="1"/>
        <rFont val="Calibri"/>
        <family val="2"/>
        <scheme val="minor"/>
      </rPr>
      <t>Expiry Date:</t>
    </r>
    <r>
      <rPr>
        <sz val="11"/>
        <color theme="1"/>
        <rFont val="Calibri"/>
        <family val="2"/>
        <scheme val="minor"/>
      </rPr>
      <t xml:space="preserve"> 30-Sep-2020</t>
    </r>
  </si>
  <si>
    <r>
      <t xml:space="preserve">GC3 NSW WC 2020.pdf 
</t>
    </r>
    <r>
      <rPr>
        <b/>
        <sz val="11"/>
        <color theme="1"/>
        <rFont val="Calibri"/>
        <family val="2"/>
        <scheme val="minor"/>
      </rPr>
      <t>Expiry Date:</t>
    </r>
    <r>
      <rPr>
        <sz val="11"/>
        <color theme="1"/>
        <rFont val="Calibri"/>
        <family val="2"/>
        <scheme val="minor"/>
      </rPr>
      <t xml:space="preserve"> 31-Jul-2020</t>
    </r>
  </si>
  <si>
    <t>27-Apr-2020 1:23pm</t>
  </si>
  <si>
    <t>SPRINGMOUNT SERVICES PTY. LTD.</t>
  </si>
  <si>
    <t>SPRINGMOUNT SERVICES PTY LTD</t>
  </si>
  <si>
    <t>22 VANESSA BOULEVARD, SPRINGWOOD QLD 4127</t>
  </si>
  <si>
    <t>MARTIN STACK</t>
  </si>
  <si>
    <t>OWNER</t>
  </si>
  <si>
    <t>22 VANESSA BOULEVAR</t>
  </si>
  <si>
    <t>SPRINGWOOD QLD</t>
  </si>
  <si>
    <t>azajaczkowski@springmountservices.com.au</t>
  </si>
  <si>
    <t>http://www.springmountservices.com.au</t>
  </si>
  <si>
    <r>
      <t>NSW Regions:</t>
    </r>
    <r>
      <rPr>
        <sz val="11"/>
        <color theme="1"/>
        <rFont val="Calibri"/>
        <family val="2"/>
        <scheme val="minor"/>
      </rPr>
      <t xml:space="preserve"> Riverina/Murray, South West Sydney, Northern Sydney, Hunter, Mid North Coast, Illawarra, Central West, Inner West, Cumberland/Prospect, New England, Southern Highlands, Orana/Far West, South East Sydney, Nepean, Central Coast, Far North Coast
</t>
    </r>
    <r>
      <rPr>
        <b/>
        <sz val="11"/>
        <color theme="1"/>
        <rFont val="Calibri"/>
        <family val="2"/>
        <scheme val="minor"/>
      </rPr>
      <t>States and Territories:</t>
    </r>
    <r>
      <rPr>
        <sz val="11"/>
        <color theme="1"/>
        <rFont val="Calibri"/>
        <family val="2"/>
        <scheme val="minor"/>
      </rPr>
      <t xml:space="preserve"> QLD, VIC</t>
    </r>
  </si>
  <si>
    <t>SCM8961_Capbility and Experience_Springount Services Pty Ltd.xlsx</t>
  </si>
  <si>
    <t>Cap Statement 2020.pdf</t>
  </si>
  <si>
    <r>
      <t xml:space="preserve">Springmount CoC 2019 1 Page.pdf 
</t>
    </r>
    <r>
      <rPr>
        <b/>
        <sz val="11"/>
        <color theme="1"/>
        <rFont val="Calibri"/>
        <family val="2"/>
        <scheme val="minor"/>
      </rPr>
      <t>Expiry Date:</t>
    </r>
    <r>
      <rPr>
        <sz val="11"/>
        <color theme="1"/>
        <rFont val="Calibri"/>
        <family val="2"/>
        <scheme val="minor"/>
      </rPr>
      <t xml:space="preserve"> 15-Oct-2020</t>
    </r>
  </si>
  <si>
    <r>
      <t xml:space="preserve">NSW Workers Insurance Springmount Services to 30-6-2020.pdf 
</t>
    </r>
    <r>
      <rPr>
        <b/>
        <sz val="11"/>
        <color theme="1"/>
        <rFont val="Calibri"/>
        <family val="2"/>
        <scheme val="minor"/>
      </rPr>
      <t>Expiry Date:</t>
    </r>
    <r>
      <rPr>
        <sz val="11"/>
        <color theme="1"/>
        <rFont val="Calibri"/>
        <family val="2"/>
        <scheme val="minor"/>
      </rPr>
      <t xml:space="preserve"> 30-Jun-2020</t>
    </r>
  </si>
  <si>
    <t>Peter Beresford</t>
  </si>
  <si>
    <t>23-Apr-2020 2:39pm</t>
  </si>
  <si>
    <t>O.S GROUP AUSTRALIA PTY LTD</t>
  </si>
  <si>
    <t>O.S Group Australia</t>
  </si>
  <si>
    <t>Unit 2/47 Rickard Road Bankstown</t>
  </si>
  <si>
    <t>Miss</t>
  </si>
  <si>
    <t>Cheree Toka</t>
  </si>
  <si>
    <t>Procurement Manager</t>
  </si>
  <si>
    <t>Unit 2/47 Rickard Road</t>
  </si>
  <si>
    <t>Bankstown</t>
  </si>
  <si>
    <t>cheree.toka@osga.com.au</t>
  </si>
  <si>
    <t>http://www.osga.com.au</t>
  </si>
  <si>
    <r>
      <t>NSW Regions:</t>
    </r>
    <r>
      <rPr>
        <sz val="11"/>
        <color theme="1"/>
        <rFont val="Calibri"/>
        <family val="2"/>
        <scheme val="minor"/>
      </rPr>
      <t xml:space="preserve"> Illawarra, Central West, Inner West, Cumberland/Prospect, New England, Southern Highlands, Orana/Far West, South East Sydney, Nepean, Central Coast, Far North Coast, Riverina/Murray, South West Sydney, Northern Sydney, Hunter, Mid North Coast
</t>
    </r>
    <r>
      <rPr>
        <b/>
        <sz val="11"/>
        <color theme="1"/>
        <rFont val="Calibri"/>
        <family val="2"/>
        <scheme val="minor"/>
      </rPr>
      <t>States and Territories:</t>
    </r>
    <r>
      <rPr>
        <sz val="11"/>
        <color theme="1"/>
        <rFont val="Calibri"/>
        <family val="2"/>
        <scheme val="minor"/>
      </rPr>
      <t xml:space="preserve"> VIC, QLD, WA, SA, ACT, TAS, NT</t>
    </r>
  </si>
  <si>
    <t>Introduction O.S Group Australia Pty Ltd.pdf</t>
  </si>
  <si>
    <t>ISO 90001-2016 - OSGA OSGI.pdf</t>
  </si>
  <si>
    <t>AS-NZS 4801-2001 - OSGA OSGI.pdf</t>
  </si>
  <si>
    <t>ISO 14001-2016 - OSGA OSGI.pdf</t>
  </si>
  <si>
    <r>
      <t xml:space="preserve">OSGA CoC Public Liability exp 26 Apr 2021 - Cleaning and Maintenance.pdf 
</t>
    </r>
    <r>
      <rPr>
        <b/>
        <sz val="11"/>
        <color theme="1"/>
        <rFont val="Calibri"/>
        <family val="2"/>
        <scheme val="minor"/>
      </rPr>
      <t>Expiry Date:</t>
    </r>
    <r>
      <rPr>
        <sz val="11"/>
        <color theme="1"/>
        <rFont val="Calibri"/>
        <family val="2"/>
        <scheme val="minor"/>
      </rPr>
      <t xml:space="preserve"> 26-Apr-2021</t>
    </r>
  </si>
  <si>
    <r>
      <t xml:space="preserve">OSGA NSW Work Cover exp 30 April 2021 (new).pdf 
</t>
    </r>
    <r>
      <rPr>
        <b/>
        <sz val="11"/>
        <color theme="1"/>
        <rFont val="Calibri"/>
        <family val="2"/>
        <scheme val="minor"/>
      </rPr>
      <t>Expiry Date:</t>
    </r>
    <r>
      <rPr>
        <sz val="11"/>
        <color theme="1"/>
        <rFont val="Calibri"/>
        <family val="2"/>
        <scheme val="minor"/>
      </rPr>
      <t xml:space="preserve"> 30-Apr-2021</t>
    </r>
  </si>
  <si>
    <t>Steven Swamy</t>
  </si>
  <si>
    <t>Project Director</t>
  </si>
  <si>
    <t>24-Apr-2020 3:59pm</t>
  </si>
  <si>
    <t>STORM INTERNATIONAL PTY. LIMITED</t>
  </si>
  <si>
    <t>Storm international Pty Ltd</t>
  </si>
  <si>
    <t>Unit 18, 55 â€“ 61 Pine Road, Yennora NSW 2161</t>
  </si>
  <si>
    <t>Mrs</t>
  </si>
  <si>
    <t>Simone Pavez</t>
  </si>
  <si>
    <t>National Compliance Manager</t>
  </si>
  <si>
    <t>simone@storminternational.com.au</t>
  </si>
  <si>
    <t>http://www.storminternational.com.au</t>
  </si>
  <si>
    <r>
      <t>NSW Regions:</t>
    </r>
    <r>
      <rPr>
        <sz val="11"/>
        <color theme="1"/>
        <rFont val="Calibri"/>
        <family val="2"/>
        <scheme val="minor"/>
      </rPr>
      <t xml:space="preserve"> Central West, Inner West, Cumberland/Prospect, Southern Highlands, Orana/Far West, South East Sydney, Nepean, Central Coast, Riverina/Murray, South West Sydney, Northern Sydney, Hunter, Illawarra
</t>
    </r>
    <r>
      <rPr>
        <b/>
        <sz val="11"/>
        <color theme="1"/>
        <rFont val="Calibri"/>
        <family val="2"/>
        <scheme val="minor"/>
      </rPr>
      <t>States and Territories:</t>
    </r>
    <r>
      <rPr>
        <sz val="11"/>
        <color theme="1"/>
        <rFont val="Calibri"/>
        <family val="2"/>
        <scheme val="minor"/>
      </rPr>
      <t xml:space="preserve"> WA, SA, ACT, TAS, NT, VIC, QLD</t>
    </r>
  </si>
  <si>
    <t>SCM8961_Capability and Experience_Storm International_.xlsx</t>
  </si>
  <si>
    <t>Company-profile - Storm International.pdf</t>
  </si>
  <si>
    <t>22.215022-2017-AQ-AUS-JAS-ANZ 9001 STORM CERTIFICATE - 20200309.pdf</t>
  </si>
  <si>
    <t>2.ISO 45001 286198-2019-AHSO-AUS-JAS-ANZ 45001 STORM CERTIFICATE - 20200311.pdf</t>
  </si>
  <si>
    <t>14. ISO 14001 242703-2017-AE-AUS-JAS-ANZ 14001 STORM CERTIFICATE - 20200309.pdf</t>
  </si>
  <si>
    <r>
      <t xml:space="preserve">Public Liability 010321.pdf 
</t>
    </r>
    <r>
      <rPr>
        <b/>
        <sz val="11"/>
        <color theme="1"/>
        <rFont val="Calibri"/>
        <family val="2"/>
        <scheme val="minor"/>
      </rPr>
      <t>Expiry Date:</t>
    </r>
    <r>
      <rPr>
        <sz val="11"/>
        <color theme="1"/>
        <rFont val="Calibri"/>
        <family val="2"/>
        <scheme val="minor"/>
      </rPr>
      <t xml:space="preserve"> 1-Mar-2021</t>
    </r>
  </si>
  <si>
    <r>
      <t xml:space="preserve">NSW WC Insurance 050720.pdf 
</t>
    </r>
    <r>
      <rPr>
        <b/>
        <sz val="11"/>
        <color theme="1"/>
        <rFont val="Calibri"/>
        <family val="2"/>
        <scheme val="minor"/>
      </rPr>
      <t>Expiry Date:</t>
    </r>
    <r>
      <rPr>
        <sz val="11"/>
        <color theme="1"/>
        <rFont val="Calibri"/>
        <family val="2"/>
        <scheme val="minor"/>
      </rPr>
      <t xml:space="preserve"> 5-Jul-2020</t>
    </r>
  </si>
  <si>
    <t>24-Apr-2020 2:38am</t>
  </si>
  <si>
    <t>P.H TWIGG &amp; R TWIGG</t>
  </si>
  <si>
    <t>PETRA.SERVICES</t>
  </si>
  <si>
    <t>18 Wembley Avenue, Cambridge Park, 2747</t>
  </si>
  <si>
    <t>Racquel Twigg</t>
  </si>
  <si>
    <t>18Wembley Ave</t>
  </si>
  <si>
    <t>Cambridge Park</t>
  </si>
  <si>
    <t>petra.services2017@gmail.com</t>
  </si>
  <si>
    <r>
      <t>NSW Regions:</t>
    </r>
    <r>
      <rPr>
        <sz val="11"/>
        <color theme="1"/>
        <rFont val="Calibri"/>
        <family val="2"/>
        <scheme val="minor"/>
      </rPr>
      <t xml:space="preserve"> Inner West, Cumberland/Prospect, Nepean
</t>
    </r>
  </si>
  <si>
    <t>SCM8961_Capbility and Experience_Petra Services.xlsx</t>
  </si>
  <si>
    <r>
      <t xml:space="preserve">Certificate of Currency 2020.pdf 
</t>
    </r>
    <r>
      <rPr>
        <b/>
        <sz val="11"/>
        <color theme="1"/>
        <rFont val="Calibri"/>
        <family val="2"/>
        <scheme val="minor"/>
      </rPr>
      <t>Expiry Date:</t>
    </r>
    <r>
      <rPr>
        <sz val="11"/>
        <color theme="1"/>
        <rFont val="Calibri"/>
        <family val="2"/>
        <scheme val="minor"/>
      </rPr>
      <t xml:space="preserve"> 15-Apr-2021</t>
    </r>
  </si>
  <si>
    <r>
      <t xml:space="preserve">COC Workers Comp 2020.pdf 
</t>
    </r>
    <r>
      <rPr>
        <b/>
        <sz val="11"/>
        <color theme="1"/>
        <rFont val="Calibri"/>
        <family val="2"/>
        <scheme val="minor"/>
      </rPr>
      <t>Expiry Date:</t>
    </r>
    <r>
      <rPr>
        <sz val="11"/>
        <color theme="1"/>
        <rFont val="Calibri"/>
        <family val="2"/>
        <scheme val="minor"/>
      </rPr>
      <t xml:space="preserve"> 5-May-2020</t>
    </r>
  </si>
  <si>
    <t>24-Apr-2020 5:11pm</t>
  </si>
  <si>
    <t>WHITE SPOT GROUP PTY LTD</t>
  </si>
  <si>
    <t>White Spot Group PTY LTD</t>
  </si>
  <si>
    <t>14/12 Stanton Road Seven Hills NSW 2147</t>
  </si>
  <si>
    <t>Benji Kushwaha</t>
  </si>
  <si>
    <t>GM</t>
  </si>
  <si>
    <t>14/12 Stanton Road</t>
  </si>
  <si>
    <t>Sevenhills</t>
  </si>
  <si>
    <t>info@whitespotgroup.com.au</t>
  </si>
  <si>
    <t>http://www.whitespotgroup.com.au</t>
  </si>
  <si>
    <r>
      <t>NSW Regions:</t>
    </r>
    <r>
      <rPr>
        <sz val="11"/>
        <color theme="1"/>
        <rFont val="Calibri"/>
        <family val="2"/>
        <scheme val="minor"/>
      </rPr>
      <t xml:space="preserve"> Central West, Northern Sydney, Hunter, Mid North Coast, Southern Highlands, Orana/Far West, Inner West, Cumberland/Prospect, New England, Riverina/Murray, South East Sydney, Nepean, Central Coast, Far North Coast, Illawarra
</t>
    </r>
    <r>
      <rPr>
        <b/>
        <sz val="11"/>
        <color theme="1"/>
        <rFont val="Calibri"/>
        <family val="2"/>
        <scheme val="minor"/>
      </rPr>
      <t>States and Territories:</t>
    </r>
    <r>
      <rPr>
        <sz val="11"/>
        <color theme="1"/>
        <rFont val="Calibri"/>
        <family val="2"/>
        <scheme val="minor"/>
      </rPr>
      <t xml:space="preserve"> ACT, VIC</t>
    </r>
  </si>
  <si>
    <t>ULV Fogger Service Sheet 23.04.20.pdf</t>
  </si>
  <si>
    <r>
      <t xml:space="preserve">Business Insurance 26-5-20.pdf 
</t>
    </r>
    <r>
      <rPr>
        <b/>
        <sz val="11"/>
        <color theme="1"/>
        <rFont val="Calibri"/>
        <family val="2"/>
        <scheme val="minor"/>
      </rPr>
      <t>Expiry Date:</t>
    </r>
    <r>
      <rPr>
        <sz val="11"/>
        <color theme="1"/>
        <rFont val="Calibri"/>
        <family val="2"/>
        <scheme val="minor"/>
      </rPr>
      <t xml:space="preserve"> 26-May-2020</t>
    </r>
  </si>
  <si>
    <r>
      <t xml:space="preserve">Workers Insurance Certificate of Currency30-4-2021.pdf 
</t>
    </r>
    <r>
      <rPr>
        <b/>
        <sz val="11"/>
        <color theme="1"/>
        <rFont val="Calibri"/>
        <family val="2"/>
        <scheme val="minor"/>
      </rPr>
      <t>Expiry Date:</t>
    </r>
    <r>
      <rPr>
        <sz val="11"/>
        <color theme="1"/>
        <rFont val="Calibri"/>
        <family val="2"/>
        <scheme val="minor"/>
      </rPr>
      <t xml:space="preserve"> 30-Apr-2021</t>
    </r>
  </si>
  <si>
    <t>24-Apr-2020 2:52pm</t>
  </si>
  <si>
    <t>HEALTHSERV PTY LIMITED</t>
  </si>
  <si>
    <t>Guardian Health Support Services</t>
  </si>
  <si>
    <t>Unit 6, 56 Buffalo Road, Gladesville</t>
  </si>
  <si>
    <t>Todd Boardman</t>
  </si>
  <si>
    <t>Chief Executive Officer</t>
  </si>
  <si>
    <t>Unit 6, 56 Buffalo Road</t>
  </si>
  <si>
    <t>toddboardman@guardianservices.com.au</t>
  </si>
  <si>
    <t>http://www.guardianservices.com.au</t>
  </si>
  <si>
    <r>
      <t>NSW Regions:</t>
    </r>
    <r>
      <rPr>
        <sz val="11"/>
        <color theme="1"/>
        <rFont val="Calibri"/>
        <family val="2"/>
        <scheme val="minor"/>
      </rPr>
      <t xml:space="preserve"> Hunter, Mid North Coast, Illawarra, Central West, Inner West, Cumberland/Prospect, New England, Southern Highlands, Orana/Far West, South East Sydney, Nepean, Central Coast, Far North Coast, Riverina/Murray, South West Sydney, Northern Sydney
</t>
    </r>
    <r>
      <rPr>
        <b/>
        <sz val="11"/>
        <color theme="1"/>
        <rFont val="Calibri"/>
        <family val="2"/>
        <scheme val="minor"/>
      </rPr>
      <t>States and Territories:</t>
    </r>
    <r>
      <rPr>
        <sz val="11"/>
        <color theme="1"/>
        <rFont val="Calibri"/>
        <family val="2"/>
        <scheme val="minor"/>
      </rPr>
      <t xml:space="preserve"> QLD, VIC, ACT</t>
    </r>
  </si>
  <si>
    <t>SCM8961_Capbility and Experience_Healthserv.xlsx</t>
  </si>
  <si>
    <t>Certificate QEC7034 - 2020.pdf</t>
  </si>
  <si>
    <t>Certificate HSM40248 - 2020.pdf</t>
  </si>
  <si>
    <t>Certificate EMS40182 - 2020.pdf</t>
  </si>
  <si>
    <r>
      <t xml:space="preserve">GUARDIAN PROPERTY SERVICES COC 21112019.pdf 
</t>
    </r>
    <r>
      <rPr>
        <b/>
        <sz val="11"/>
        <color theme="1"/>
        <rFont val="Calibri"/>
        <family val="2"/>
        <scheme val="minor"/>
      </rPr>
      <t>Expiry Date:</t>
    </r>
    <r>
      <rPr>
        <sz val="11"/>
        <color theme="1"/>
        <rFont val="Calibri"/>
        <family val="2"/>
        <scheme val="minor"/>
      </rPr>
      <t xml:space="preserve"> 30-Nov-2020</t>
    </r>
  </si>
  <si>
    <r>
      <t xml:space="preserve">Workers Insurance Certificate of Currency.pdf 
</t>
    </r>
    <r>
      <rPr>
        <b/>
        <sz val="11"/>
        <color theme="1"/>
        <rFont val="Calibri"/>
        <family val="2"/>
        <scheme val="minor"/>
      </rPr>
      <t>Expiry Date:</t>
    </r>
    <r>
      <rPr>
        <sz val="11"/>
        <color theme="1"/>
        <rFont val="Calibri"/>
        <family val="2"/>
        <scheme val="minor"/>
      </rPr>
      <t xml:space="preserve"> 30-Jun-2020</t>
    </r>
  </si>
  <si>
    <t>Todd Anthony Boardman</t>
  </si>
  <si>
    <t>24-Apr-2020 3:39pm</t>
  </si>
  <si>
    <t>AMULTI CONSTRUCTION CLEAN PTY LTD</t>
  </si>
  <si>
    <t>AMULTI CONSTRUCTION CLEAN</t>
  </si>
  <si>
    <t>214 President Ave, brighton le Sands</t>
  </si>
  <si>
    <t>Andres Sulca</t>
  </si>
  <si>
    <t>214 president Ave</t>
  </si>
  <si>
    <t>Brigton Le Sands</t>
  </si>
  <si>
    <t>tonydaoud48@gmail.com</t>
  </si>
  <si>
    <t>http://www.amulticlean.com.au</t>
  </si>
  <si>
    <r>
      <t>NSW Regions:</t>
    </r>
    <r>
      <rPr>
        <sz val="11"/>
        <color theme="1"/>
        <rFont val="Calibri"/>
        <family val="2"/>
        <scheme val="minor"/>
      </rPr>
      <t xml:space="preserve"> South West Sydney, Northern Sydney, Inner West, Cumberland/Prospect, South East Sydney, Nepean
</t>
    </r>
  </si>
  <si>
    <t>Revised A Multi Clean Capability and Experience v2.xlsx</t>
  </si>
  <si>
    <r>
      <t xml:space="preserve">Public Liability Certificate of Currency.pdf 
</t>
    </r>
    <r>
      <rPr>
        <b/>
        <sz val="11"/>
        <color theme="1"/>
        <rFont val="Calibri"/>
        <family val="2"/>
        <scheme val="minor"/>
      </rPr>
      <t>Expiry Date:</t>
    </r>
    <r>
      <rPr>
        <sz val="11"/>
        <color theme="1"/>
        <rFont val="Calibri"/>
        <family val="2"/>
        <scheme val="minor"/>
      </rPr>
      <t xml:space="preserve"> 28-Feb-2021</t>
    </r>
  </si>
  <si>
    <r>
      <t xml:space="preserve">Amulti insurences 2021.pdf 
</t>
    </r>
    <r>
      <rPr>
        <b/>
        <sz val="11"/>
        <color theme="1"/>
        <rFont val="Calibri"/>
        <family val="2"/>
        <scheme val="minor"/>
      </rPr>
      <t>Expiry Date:</t>
    </r>
    <r>
      <rPr>
        <sz val="11"/>
        <color theme="1"/>
        <rFont val="Calibri"/>
        <family val="2"/>
        <scheme val="minor"/>
      </rPr>
      <t xml:space="preserve"> 28-Feb-2021</t>
    </r>
  </si>
  <si>
    <t>24-Apr-2020 4:29pm</t>
  </si>
  <si>
    <t>AAA ASSET MAINTENANCE PTY LTD</t>
  </si>
  <si>
    <t>AAA Asset Maintenance Pty Ltd</t>
  </si>
  <si>
    <t>63 Marsden Road St Marys NSW 2760</t>
  </si>
  <si>
    <t>CHERRY DIMAPILIS</t>
  </si>
  <si>
    <t>63 MARSDEN RD</t>
  </si>
  <si>
    <t>ST MARYS</t>
  </si>
  <si>
    <t>cherry@bigbossgroup.com.au</t>
  </si>
  <si>
    <t>http://www.a3am.com</t>
  </si>
  <si>
    <r>
      <t>NSW Regions:</t>
    </r>
    <r>
      <rPr>
        <sz val="11"/>
        <color theme="1"/>
        <rFont val="Calibri"/>
        <family val="2"/>
        <scheme val="minor"/>
      </rPr>
      <t xml:space="preserve"> Nepean, Inner West, South West Sydney, Cumberland/Prospect
</t>
    </r>
  </si>
  <si>
    <t>SCM8961_Capbility and Experience_AAA Asset Maintenance updated.xlsx</t>
  </si>
  <si>
    <t>Statement of Attributes_AAA Asset Maintenance.pdf</t>
  </si>
  <si>
    <r>
      <t xml:space="preserve">Public Liability Insurance_AAA Asset Maintenance.pdf 
</t>
    </r>
    <r>
      <rPr>
        <b/>
        <sz val="11"/>
        <color theme="1"/>
        <rFont val="Calibri"/>
        <family val="2"/>
        <scheme val="minor"/>
      </rPr>
      <t>Expiry Date:</t>
    </r>
    <r>
      <rPr>
        <sz val="11"/>
        <color theme="1"/>
        <rFont val="Calibri"/>
        <family val="2"/>
        <scheme val="minor"/>
      </rPr>
      <t xml:space="preserve"> 25-Jun-2020</t>
    </r>
  </si>
  <si>
    <r>
      <t xml:space="preserve">Workers Compensation_AAA Asset Maintenance.pdf 
</t>
    </r>
    <r>
      <rPr>
        <b/>
        <sz val="11"/>
        <color theme="1"/>
        <rFont val="Calibri"/>
        <family val="2"/>
        <scheme val="minor"/>
      </rPr>
      <t>Expiry Date:</t>
    </r>
    <r>
      <rPr>
        <sz val="11"/>
        <color theme="1"/>
        <rFont val="Calibri"/>
        <family val="2"/>
        <scheme val="minor"/>
      </rPr>
      <t xml:space="preserve"> 25-Jun-2020</t>
    </r>
  </si>
  <si>
    <t>Cherry Dimapilis</t>
  </si>
  <si>
    <t>27-Apr-2020 2:51pm</t>
  </si>
  <si>
    <t>K.M JOHNSON &amp; S.M JOHNSON</t>
  </si>
  <si>
    <t>KLEAN SWEEP KLEANING SERVICES</t>
  </si>
  <si>
    <t>Glenhope Cobar NSW 2835</t>
  </si>
  <si>
    <t>Sharon Johnson</t>
  </si>
  <si>
    <t>Proprietor/Owner</t>
  </si>
  <si>
    <t>Glenhope Station</t>
  </si>
  <si>
    <t>Cobar</t>
  </si>
  <si>
    <t>ksks@outlook.com.au</t>
  </si>
  <si>
    <t>http://kleansweepkleaning.com</t>
  </si>
  <si>
    <r>
      <t>NSW Regions:</t>
    </r>
    <r>
      <rPr>
        <sz val="11"/>
        <color theme="1"/>
        <rFont val="Calibri"/>
        <family val="2"/>
        <scheme val="minor"/>
      </rPr>
      <t xml:space="preserve"> Central West, Orana/Far West
</t>
    </r>
  </si>
  <si>
    <t>Capability and Experience_(Klean Sweep Kleaning Services).xlsx</t>
  </si>
  <si>
    <t>Klean Sweep Kleaning Services Portfolio.pdf</t>
  </si>
  <si>
    <r>
      <t xml:space="preserve">Screenshot_20200414-211626_Drive.jpg 
</t>
    </r>
    <r>
      <rPr>
        <b/>
        <sz val="11"/>
        <color theme="1"/>
        <rFont val="Calibri"/>
        <family val="2"/>
        <scheme val="minor"/>
      </rPr>
      <t>Expiry Date:</t>
    </r>
    <r>
      <rPr>
        <sz val="11"/>
        <color theme="1"/>
        <rFont val="Calibri"/>
        <family val="2"/>
        <scheme val="minor"/>
      </rPr>
      <t xml:space="preserve"> 22-Feb-2021</t>
    </r>
  </si>
  <si>
    <r>
      <t xml:space="preserve">Screenshot_20200421-215640_Drive.jpg 
</t>
    </r>
    <r>
      <rPr>
        <b/>
        <sz val="11"/>
        <color theme="1"/>
        <rFont val="Calibri"/>
        <family val="2"/>
        <scheme val="minor"/>
      </rPr>
      <t>Expiry Date:</t>
    </r>
    <r>
      <rPr>
        <sz val="11"/>
        <color theme="1"/>
        <rFont val="Calibri"/>
        <family val="2"/>
        <scheme val="minor"/>
      </rPr>
      <t xml:space="preserve"> 31-Mar-2021</t>
    </r>
  </si>
  <si>
    <t>Sharon Marie Johnson</t>
  </si>
  <si>
    <t>27-Apr-2020 4:53pm</t>
  </si>
  <si>
    <t>The Trustee for Camacorp Discretionary Trust</t>
  </si>
  <si>
    <t>CAMA CORP SERVICES</t>
  </si>
  <si>
    <t>Wayne Camilleri</t>
  </si>
  <si>
    <t>23a Olympian Parade</t>
  </si>
  <si>
    <t>Leura</t>
  </si>
  <si>
    <t>wayne@camacorpservices.com</t>
  </si>
  <si>
    <t>http://www.camacorpservices.com</t>
  </si>
  <si>
    <r>
      <t>NSW Regions:</t>
    </r>
    <r>
      <rPr>
        <sz val="11"/>
        <color theme="1"/>
        <rFont val="Calibri"/>
        <family val="2"/>
        <scheme val="minor"/>
      </rPr>
      <t xml:space="preserve"> Cumberland/Prospect, South East Sydney, Nepean, South West Sydney, Northern Sydney, Central Coast, Inner West
</t>
    </r>
  </si>
  <si>
    <t>INFO CCS.pdf</t>
  </si>
  <si>
    <r>
      <t xml:space="preserve">Policy Schedule.pdf 
</t>
    </r>
    <r>
      <rPr>
        <b/>
        <sz val="11"/>
        <color theme="1"/>
        <rFont val="Calibri"/>
        <family val="2"/>
        <scheme val="minor"/>
      </rPr>
      <t>Expiry Date:</t>
    </r>
    <r>
      <rPr>
        <sz val="11"/>
        <color theme="1"/>
        <rFont val="Calibri"/>
        <family val="2"/>
        <scheme val="minor"/>
      </rPr>
      <t xml:space="preserve"> 5-Feb-2021</t>
    </r>
  </si>
  <si>
    <t>28-Apr-2020 3:35pm</t>
  </si>
  <si>
    <t>The trustee for GAVS Trust</t>
  </si>
  <si>
    <t>GAVS GROUP</t>
  </si>
  <si>
    <t>Suite3.04 , 1753- 1765 Botany Road Banksmeadow NSW 2019</t>
  </si>
  <si>
    <t>ALAN SEREBRO</t>
  </si>
  <si>
    <t>DIRECTOR</t>
  </si>
  <si>
    <t>P.O.BOX 356</t>
  </si>
  <si>
    <t>MASCOT</t>
  </si>
  <si>
    <t>alan@gavsgroup.com.au</t>
  </si>
  <si>
    <t>http://www.gavsgroup.com.au</t>
  </si>
  <si>
    <r>
      <t>NSW Regions:</t>
    </r>
    <r>
      <rPr>
        <sz val="11"/>
        <color theme="1"/>
        <rFont val="Calibri"/>
        <family val="2"/>
        <scheme val="minor"/>
      </rPr>
      <t xml:space="preserve"> South East Sydney, Cumberland/Prospect, New England, Riverina/Murray, South West Sydney, Nepean, Central Coast, Far North Coast, Illawarra, Central West, Inner West, Hunter, Mid North Coast, Southern Highlands, Orana/Far West
</t>
    </r>
    <r>
      <rPr>
        <b/>
        <sz val="11"/>
        <color theme="1"/>
        <rFont val="Calibri"/>
        <family val="2"/>
        <scheme val="minor"/>
      </rPr>
      <t>States and Territories:</t>
    </r>
    <r>
      <rPr>
        <sz val="11"/>
        <color theme="1"/>
        <rFont val="Calibri"/>
        <family val="2"/>
        <scheme val="minor"/>
      </rPr>
      <t xml:space="preserve"> ACT</t>
    </r>
  </si>
  <si>
    <t>ExEmerg120.xlsx</t>
  </si>
  <si>
    <t>MedEMerg20.pdf</t>
  </si>
  <si>
    <r>
      <t xml:space="preserve">PubEmerg20.pdf 
</t>
    </r>
    <r>
      <rPr>
        <b/>
        <sz val="11"/>
        <color theme="1"/>
        <rFont val="Calibri"/>
        <family val="2"/>
        <scheme val="minor"/>
      </rPr>
      <t>Expiry Date:</t>
    </r>
    <r>
      <rPr>
        <sz val="11"/>
        <color theme="1"/>
        <rFont val="Calibri"/>
        <family val="2"/>
        <scheme val="minor"/>
      </rPr>
      <t xml:space="preserve"> 31-Dec-2020</t>
    </r>
  </si>
  <si>
    <r>
      <t xml:space="preserve">nswworkerscomp2021.pdf 
</t>
    </r>
    <r>
      <rPr>
        <b/>
        <sz val="11"/>
        <color theme="1"/>
        <rFont val="Calibri"/>
        <family val="2"/>
        <scheme val="minor"/>
      </rPr>
      <t>Expiry Date:</t>
    </r>
    <r>
      <rPr>
        <sz val="11"/>
        <color theme="1"/>
        <rFont val="Calibri"/>
        <family val="2"/>
        <scheme val="minor"/>
      </rPr>
      <t xml:space="preserve"> 31-Mar-2021</t>
    </r>
  </si>
  <si>
    <t>29-Apr-2020 10:56am</t>
  </si>
  <si>
    <t>FAST FACILITIES SERVICES PTY. LTD.</t>
  </si>
  <si>
    <t>FAST FACILITIES SERVICES PTY LTD</t>
  </si>
  <si>
    <t>SUITE 1A, LEVEL 2, 802 PACIFIC HWY, GORDON NSW 2072</t>
  </si>
  <si>
    <t>MAURO CARLOS</t>
  </si>
  <si>
    <t>MANDY STOJANOVSKI</t>
  </si>
  <si>
    <t>Suite 1A Level 2</t>
  </si>
  <si>
    <t>802 Pacific Hwy</t>
  </si>
  <si>
    <t>Gordon</t>
  </si>
  <si>
    <t>bd@fastfacilities.com.au</t>
  </si>
  <si>
    <t>http://www.fastfacilities.com.au</t>
  </si>
  <si>
    <r>
      <t>NSW Regions:</t>
    </r>
    <r>
      <rPr>
        <sz val="11"/>
        <color theme="1"/>
        <rFont val="Calibri"/>
        <family val="2"/>
        <scheme val="minor"/>
      </rPr>
      <t xml:space="preserve"> Southern Highlands, South East Sydney, Nepean, Central Coast, South West Sydney, Northern Sydney, Hunter, Illawarra, Inner West, Cumberland/Prospect
</t>
    </r>
    <r>
      <rPr>
        <b/>
        <sz val="11"/>
        <color theme="1"/>
        <rFont val="Calibri"/>
        <family val="2"/>
        <scheme val="minor"/>
      </rPr>
      <t>States and Territories:</t>
    </r>
    <r>
      <rPr>
        <sz val="11"/>
        <color theme="1"/>
        <rFont val="Calibri"/>
        <family val="2"/>
        <scheme val="minor"/>
      </rPr>
      <t xml:space="preserve"> ACT</t>
    </r>
  </si>
  <si>
    <t>Capability and experience- 1.xlsx</t>
  </si>
  <si>
    <t>Fast Facilities Services Company Profile.pdf</t>
  </si>
  <si>
    <t>Certificate QMS43540 20200114.pdf</t>
  </si>
  <si>
    <t>Certificate HSM41456 20200114.pdf</t>
  </si>
  <si>
    <t>Certificate EMS41508 20200114.pdf</t>
  </si>
  <si>
    <r>
      <t xml:space="preserve">Public Liablility Insurance 2019-2020.pdf 
</t>
    </r>
    <r>
      <rPr>
        <b/>
        <sz val="11"/>
        <color theme="1"/>
        <rFont val="Calibri"/>
        <family val="2"/>
        <scheme val="minor"/>
      </rPr>
      <t>Expiry Date:</t>
    </r>
    <r>
      <rPr>
        <sz val="11"/>
        <color theme="1"/>
        <rFont val="Calibri"/>
        <family val="2"/>
        <scheme val="minor"/>
      </rPr>
      <t xml:space="preserve"> 3-Jun-2020</t>
    </r>
  </si>
  <si>
    <r>
      <t xml:space="preserve">Workers Insurance Certificate of Currency 2020 - 2021 1.pdf 
</t>
    </r>
    <r>
      <rPr>
        <b/>
        <sz val="11"/>
        <color theme="1"/>
        <rFont val="Calibri"/>
        <family val="2"/>
        <scheme val="minor"/>
      </rPr>
      <t>Expiry Date:</t>
    </r>
    <r>
      <rPr>
        <sz val="11"/>
        <color theme="1"/>
        <rFont val="Calibri"/>
        <family val="2"/>
        <scheme val="minor"/>
      </rPr>
      <t xml:space="preserve"> 30-Apr-2021</t>
    </r>
  </si>
  <si>
    <t>MAURO P CARLOS</t>
  </si>
  <si>
    <t>1-May-2020 9:28am</t>
  </si>
  <si>
    <t>MENZIES INTERNATIONAL (AUST.) PTY. LTD.</t>
  </si>
  <si>
    <t>MENZIES INTERNATIONAL AUST PTY LTD</t>
  </si>
  <si>
    <t>11 Glenferrie Rd Malvern VIC 3144</t>
  </si>
  <si>
    <t>Lachlan Menzies</t>
  </si>
  <si>
    <t>1-11 Glenferrie Rd</t>
  </si>
  <si>
    <t>Malvern</t>
  </si>
  <si>
    <t>bd@menziesgroup.com.au</t>
  </si>
  <si>
    <t>http://www.menziesgroup.com.au</t>
  </si>
  <si>
    <r>
      <t>NSW Regions:</t>
    </r>
    <r>
      <rPr>
        <sz val="11"/>
        <color theme="1"/>
        <rFont val="Calibri"/>
        <family val="2"/>
        <scheme val="minor"/>
      </rPr>
      <t xml:space="preserve"> Inner West, Cumberland/Prospect, New England, Southern Highlands, Orana/Far West, South East Sydney, Nepean, Central Coast, Far North Coast, Riverina/Murray, South West Sydney, Northern Sydney, Hunter, Mid North Coast, Illawarra, Central West
</t>
    </r>
    <r>
      <rPr>
        <b/>
        <sz val="11"/>
        <color theme="1"/>
        <rFont val="Calibri"/>
        <family val="2"/>
        <scheme val="minor"/>
      </rPr>
      <t>States and Territories:</t>
    </r>
    <r>
      <rPr>
        <sz val="11"/>
        <color theme="1"/>
        <rFont val="Calibri"/>
        <family val="2"/>
        <scheme val="minor"/>
      </rPr>
      <t xml:space="preserve"> WA, SA, ACT, TAS, NT, VIC, QLD</t>
    </r>
  </si>
  <si>
    <t>SCM8961_Capbility and Experience_Menzies.xlsx</t>
  </si>
  <si>
    <t>Capability Statement - Menzies International.pdf</t>
  </si>
  <si>
    <t>ISO 9001_2015 Quality Certification.pdf</t>
  </si>
  <si>
    <t>AS 4801 WHS Certification.pdf</t>
  </si>
  <si>
    <t>ISO 14001_2015 Environmental Certification.pdf</t>
  </si>
  <si>
    <r>
      <t xml:space="preserve">Public and Products Liability Insurance - Menzies.pdf 
</t>
    </r>
    <r>
      <rPr>
        <b/>
        <sz val="11"/>
        <color theme="1"/>
        <rFont val="Calibri"/>
        <family val="2"/>
        <scheme val="minor"/>
      </rPr>
      <t>Expiry Date:</t>
    </r>
    <r>
      <rPr>
        <sz val="11"/>
        <color theme="1"/>
        <rFont val="Calibri"/>
        <family val="2"/>
        <scheme val="minor"/>
      </rPr>
      <t xml:space="preserve"> 31-Mar-2021</t>
    </r>
  </si>
  <si>
    <r>
      <t xml:space="preserve">Menzies Workers Compensation 010520.zip 
</t>
    </r>
    <r>
      <rPr>
        <b/>
        <sz val="11"/>
        <color theme="1"/>
        <rFont val="Calibri"/>
        <family val="2"/>
        <scheme val="minor"/>
      </rPr>
      <t>Expiry Date:</t>
    </r>
    <r>
      <rPr>
        <sz val="11"/>
        <color theme="1"/>
        <rFont val="Calibri"/>
        <family val="2"/>
        <scheme val="minor"/>
      </rPr>
      <t xml:space="preserve"> 29-Jan-2021</t>
    </r>
  </si>
  <si>
    <r>
      <t xml:space="preserve">Professional Indemnity Insurance - Menzies.pdf 
</t>
    </r>
    <r>
      <rPr>
        <b/>
        <sz val="11"/>
        <color theme="1"/>
        <rFont val="Calibri"/>
        <family val="2"/>
        <scheme val="minor"/>
      </rPr>
      <t>Expiry Date:</t>
    </r>
    <r>
      <rPr>
        <sz val="11"/>
        <color theme="1"/>
        <rFont val="Calibri"/>
        <family val="2"/>
        <scheme val="minor"/>
      </rPr>
      <t xml:space="preserve"> 1-Apr-2021</t>
    </r>
  </si>
  <si>
    <t>Not Applicable</t>
  </si>
  <si>
    <t>Greg Springall</t>
  </si>
  <si>
    <t>30-Apr-2020 11:54am</t>
  </si>
  <si>
    <t>N R G CLEANERS PTY LTD</t>
  </si>
  <si>
    <t>108 Bridge Road, Glebe NSW 2037</t>
  </si>
  <si>
    <t>Leigh Shaba</t>
  </si>
  <si>
    <t>Business Support Manager</t>
  </si>
  <si>
    <t>108 Bridge Road</t>
  </si>
  <si>
    <t>Glebe</t>
  </si>
  <si>
    <t>leigh@nrgcleaners.com.au</t>
  </si>
  <si>
    <t>http://nrgcleaners.com.au</t>
  </si>
  <si>
    <r>
      <t>NSW Regions:</t>
    </r>
    <r>
      <rPr>
        <sz val="11"/>
        <color theme="1"/>
        <rFont val="Calibri"/>
        <family val="2"/>
        <scheme val="minor"/>
      </rPr>
      <t xml:space="preserve"> Illawarra, Inner West, Cumberland/Prospect, New England, South East Sydney, Nepean, Central Coast, South West Sydney, Northern Sydney, Hunter
</t>
    </r>
  </si>
  <si>
    <t>SCM8961_Capbility and Experience_NRG Cleaners.xlsx</t>
  </si>
  <si>
    <t>NRG Cleaners Capability Statement 2020.pdf</t>
  </si>
  <si>
    <t>NRG Cleaners ISO 9001 Quality Management System Requirements.pdf</t>
  </si>
  <si>
    <t>NRG Cleaners ISO 4801 OHS Management System Requirements - Current.pdf</t>
  </si>
  <si>
    <t>NRG Cleaners ISO 14001 Environmental Management System Requirements.pdf</t>
  </si>
  <si>
    <r>
      <t xml:space="preserve">N R G Cleaners Public and Product Liability.pdf 
</t>
    </r>
    <r>
      <rPr>
        <b/>
        <sz val="11"/>
        <color theme="1"/>
        <rFont val="Calibri"/>
        <family val="2"/>
        <scheme val="minor"/>
      </rPr>
      <t>Expiry Date:</t>
    </r>
    <r>
      <rPr>
        <sz val="11"/>
        <color theme="1"/>
        <rFont val="Calibri"/>
        <family val="2"/>
        <scheme val="minor"/>
      </rPr>
      <t xml:space="preserve"> 31-Dec-2020</t>
    </r>
  </si>
  <si>
    <r>
      <t xml:space="preserve">NRG Cleaners Workers Insurance Certificate of Currency.pdf 
</t>
    </r>
    <r>
      <rPr>
        <b/>
        <sz val="11"/>
        <color theme="1"/>
        <rFont val="Calibri"/>
        <family val="2"/>
        <scheme val="minor"/>
      </rPr>
      <t>Expiry Date:</t>
    </r>
    <r>
      <rPr>
        <sz val="11"/>
        <color theme="1"/>
        <rFont val="Calibri"/>
        <family val="2"/>
        <scheme val="minor"/>
      </rPr>
      <t xml:space="preserve"> 30-Jun-2020</t>
    </r>
  </si>
  <si>
    <r>
      <t xml:space="preserve">NRG Cleaners Professional Indemnity.pdf 
</t>
    </r>
    <r>
      <rPr>
        <b/>
        <sz val="11"/>
        <color theme="1"/>
        <rFont val="Calibri"/>
        <family val="2"/>
        <scheme val="minor"/>
      </rPr>
      <t>Expiry Date:</t>
    </r>
    <r>
      <rPr>
        <sz val="11"/>
        <color theme="1"/>
        <rFont val="Calibri"/>
        <family val="2"/>
        <scheme val="minor"/>
      </rPr>
      <t xml:space="preserve"> 31-Dec-2020</t>
    </r>
  </si>
  <si>
    <t>Mr. George DIaz</t>
  </si>
  <si>
    <t>Company Director</t>
  </si>
  <si>
    <t>1-May-2020 8:09am</t>
  </si>
  <si>
    <t>ARUMA SERVICES</t>
  </si>
  <si>
    <t>HOUSE WITH NO STEPS</t>
  </si>
  <si>
    <t>49 Blackbutts Road, Belrose NSW 2085</t>
  </si>
  <si>
    <t>Lucas Buchanan-Clarke</t>
  </si>
  <si>
    <t>49 Blackbutts Road</t>
  </si>
  <si>
    <t>BELROSE</t>
  </si>
  <si>
    <t>lbuchananclarke@hwns.com.au</t>
  </si>
  <si>
    <t>http://www.aruma.com.au</t>
  </si>
  <si>
    <r>
      <t>NSW Regions:</t>
    </r>
    <r>
      <rPr>
        <sz val="11"/>
        <color theme="1"/>
        <rFont val="Calibri"/>
        <family val="2"/>
        <scheme val="minor"/>
      </rPr>
      <t xml:space="preserve"> Hunter, Mid North Coast, Illawarra, Northern Sydney, New England, Inner West, Central Coast, Far North Coast, Central West
</t>
    </r>
    <r>
      <rPr>
        <b/>
        <sz val="11"/>
        <color theme="1"/>
        <rFont val="Calibri"/>
        <family val="2"/>
        <scheme val="minor"/>
      </rPr>
      <t>States and Territories:</t>
    </r>
    <r>
      <rPr>
        <sz val="11"/>
        <color theme="1"/>
        <rFont val="Calibri"/>
        <family val="2"/>
        <scheme val="minor"/>
      </rPr>
      <t xml:space="preserve"> QLD</t>
    </r>
  </si>
  <si>
    <t>SCM8961_Capbility and Experience_(Aruma Services).xlsx</t>
  </si>
  <si>
    <r>
      <t xml:space="preserve">Aruma Public Liability.pdf 
</t>
    </r>
    <r>
      <rPr>
        <b/>
        <sz val="11"/>
        <color theme="1"/>
        <rFont val="Calibri"/>
        <family val="2"/>
        <scheme val="minor"/>
      </rPr>
      <t>Expiry Date:</t>
    </r>
    <r>
      <rPr>
        <sz val="11"/>
        <color theme="1"/>
        <rFont val="Calibri"/>
        <family val="2"/>
        <scheme val="minor"/>
      </rPr>
      <t xml:space="preserve"> 30-Apr-2021</t>
    </r>
  </si>
  <si>
    <r>
      <t xml:space="preserve">Workers Comp.pdf 
</t>
    </r>
    <r>
      <rPr>
        <b/>
        <sz val="11"/>
        <color theme="1"/>
        <rFont val="Calibri"/>
        <family val="2"/>
        <scheme val="minor"/>
      </rPr>
      <t>Expiry Date:</t>
    </r>
    <r>
      <rPr>
        <sz val="11"/>
        <color theme="1"/>
        <rFont val="Calibri"/>
        <family val="2"/>
        <scheme val="minor"/>
      </rPr>
      <t xml:space="preserve"> 30-Jun-2020</t>
    </r>
  </si>
  <si>
    <t>Lucas Andrew Buchanan-Clarke</t>
  </si>
  <si>
    <t>1-May-2020 9:10am</t>
  </si>
  <si>
    <t>I.C.CLEANERS AND SERVICES PTY LIMITED</t>
  </si>
  <si>
    <t>I. C. CLEANERS</t>
  </si>
  <si>
    <t>211 Liverpool Rd, Ashfield NSW 2131</t>
  </si>
  <si>
    <t>George Shenouda</t>
  </si>
  <si>
    <t>National Sales Manager</t>
  </si>
  <si>
    <t>211 Liverpool Road</t>
  </si>
  <si>
    <t>Ashfield</t>
  </si>
  <si>
    <t>georges@iccleaners.com.au</t>
  </si>
  <si>
    <t>http://www.iccleaners.com.au</t>
  </si>
  <si>
    <r>
      <t>NSW Regions:</t>
    </r>
    <r>
      <rPr>
        <sz val="11"/>
        <color theme="1"/>
        <rFont val="Calibri"/>
        <family val="2"/>
        <scheme val="minor"/>
      </rPr>
      <t xml:space="preserve"> South West Sydney, Northern Sydney, Illawarra, Inner West, Central Coast, South East Sydney, Nepean
</t>
    </r>
  </si>
  <si>
    <t>Capability and experience_I.C.CLEANERS AND SERVICES PTY LIMITED.xlsx</t>
  </si>
  <si>
    <t>IC CLEANERS new brochure.pdf</t>
  </si>
  <si>
    <r>
      <t xml:space="preserve">CoC_I.C.Cleaners and Services Pty Ltd_20200424.pdf 
</t>
    </r>
    <r>
      <rPr>
        <b/>
        <sz val="11"/>
        <color theme="1"/>
        <rFont val="Calibri"/>
        <family val="2"/>
        <scheme val="minor"/>
      </rPr>
      <t>Expiry Date:</t>
    </r>
    <r>
      <rPr>
        <sz val="11"/>
        <color theme="1"/>
        <rFont val="Calibri"/>
        <family val="2"/>
        <scheme val="minor"/>
      </rPr>
      <t xml:space="preserve"> 30-Apr-2021</t>
    </r>
  </si>
  <si>
    <r>
      <t xml:space="preserve">Workers Insurance Certificate of Currency.pdf 
</t>
    </r>
    <r>
      <rPr>
        <b/>
        <sz val="11"/>
        <color theme="1"/>
        <rFont val="Calibri"/>
        <family val="2"/>
        <scheme val="minor"/>
      </rPr>
      <t>Expiry Date:</t>
    </r>
    <r>
      <rPr>
        <sz val="11"/>
        <color theme="1"/>
        <rFont val="Calibri"/>
        <family val="2"/>
        <scheme val="minor"/>
      </rPr>
      <t xml:space="preserve"> 30-Nov-2020</t>
    </r>
  </si>
  <si>
    <t>1-May-2020 10:45am</t>
  </si>
  <si>
    <t>BUILDING &amp; MAINTENANCE SERVICES PTY. LTD.</t>
  </si>
  <si>
    <t>BAMS Hygiene Management</t>
  </si>
  <si>
    <t>BAMS</t>
  </si>
  <si>
    <t>Christopher Koedam</t>
  </si>
  <si>
    <t>Group Manager</t>
  </si>
  <si>
    <t>19 Campbell Street</t>
  </si>
  <si>
    <t>sales@bams.com.au</t>
  </si>
  <si>
    <t>https://bams.com.au/commercial-hygiene-cleaning/</t>
  </si>
  <si>
    <r>
      <t>NSW Regions:</t>
    </r>
    <r>
      <rPr>
        <sz val="11"/>
        <color theme="1"/>
        <rFont val="Calibri"/>
        <family val="2"/>
        <scheme val="minor"/>
      </rPr>
      <t xml:space="preserve"> New England, Southern Highlands, South East Sydney, Nepean, Central Coast, Far North Coast, South West Sydney, Northern Sydney, Hunter, Mid North Coast, Illawarra, Inner West, Cumberland/Prospect
</t>
    </r>
  </si>
  <si>
    <t>SCM8961_Capbility and Experience_Building and Maintenance Services.xlsx</t>
  </si>
  <si>
    <t>BAMS Hygiene Management - Brochure.pdf</t>
  </si>
  <si>
    <r>
      <t xml:space="preserve">BAMS - Public Liability 2021.pdf 
</t>
    </r>
    <r>
      <rPr>
        <b/>
        <sz val="11"/>
        <color theme="1"/>
        <rFont val="Calibri"/>
        <family val="2"/>
        <scheme val="minor"/>
      </rPr>
      <t>Expiry Date:</t>
    </r>
    <r>
      <rPr>
        <sz val="11"/>
        <color theme="1"/>
        <rFont val="Calibri"/>
        <family val="2"/>
        <scheme val="minor"/>
      </rPr>
      <t xml:space="preserve"> 30-Apr-2021</t>
    </r>
  </si>
  <si>
    <r>
      <t xml:space="preserve">BAMS - Workers.pdf 
</t>
    </r>
    <r>
      <rPr>
        <b/>
        <sz val="11"/>
        <color theme="1"/>
        <rFont val="Calibri"/>
        <family val="2"/>
        <scheme val="minor"/>
      </rPr>
      <t>Expiry Date:</t>
    </r>
    <r>
      <rPr>
        <sz val="11"/>
        <color theme="1"/>
        <rFont val="Calibri"/>
        <family val="2"/>
        <scheme val="minor"/>
      </rPr>
      <t xml:space="preserve"> 30-Jun-2020</t>
    </r>
  </si>
  <si>
    <t>Director of Sales</t>
  </si>
  <si>
    <t>2-May-2020 2:22pm</t>
  </si>
  <si>
    <t>TRANSPARENT ACCESS PTY LTD</t>
  </si>
  <si>
    <t>Transparent Access Pty Ltd</t>
  </si>
  <si>
    <t>Melinda Johnson</t>
  </si>
  <si>
    <t>12 Alamein AVE</t>
  </si>
  <si>
    <t>admin@transparentaccess.com.au</t>
  </si>
  <si>
    <t>http://www.tranparentaccess.com.au</t>
  </si>
  <si>
    <t>SCM8961_Capbility and Experience_TransparentAccess.xlsx</t>
  </si>
  <si>
    <t>2019_TransparentAccessProfileFINAL.pdf</t>
  </si>
  <si>
    <r>
      <t xml:space="preserve">TRANS0034_17110144_59313.418.2020.PDF 
</t>
    </r>
    <r>
      <rPr>
        <b/>
        <sz val="11"/>
        <color theme="1"/>
        <rFont val="Calibri"/>
        <family val="2"/>
        <scheme val="minor"/>
      </rPr>
      <t>Expiry Date:</t>
    </r>
    <r>
      <rPr>
        <sz val="11"/>
        <color theme="1"/>
        <rFont val="Calibri"/>
        <family val="2"/>
        <scheme val="minor"/>
      </rPr>
      <t xml:space="preserve"> 30-Nov-2020</t>
    </r>
  </si>
  <si>
    <r>
      <t xml:space="preserve">icare workers insurance 2021.pdf 
</t>
    </r>
    <r>
      <rPr>
        <b/>
        <sz val="11"/>
        <color theme="1"/>
        <rFont val="Calibri"/>
        <family val="2"/>
        <scheme val="minor"/>
      </rPr>
      <t>Expiry Date:</t>
    </r>
    <r>
      <rPr>
        <sz val="11"/>
        <color theme="1"/>
        <rFont val="Calibri"/>
        <family val="2"/>
        <scheme val="minor"/>
      </rPr>
      <t xml:space="preserve"> 28-Feb-2021</t>
    </r>
  </si>
  <si>
    <t>11-May-2020 2:56pm</t>
  </si>
  <si>
    <t>MASTER CLEANERS AUSTRALIA PTY LIMITED</t>
  </si>
  <si>
    <t>MasterCleaners Australia</t>
  </si>
  <si>
    <t>Suite 208, 12 Century Circuit, Baulkham Hills NSW 2153</t>
  </si>
  <si>
    <t>Stephen Kirkham</t>
  </si>
  <si>
    <t>Account Manager</t>
  </si>
  <si>
    <t>Suite 208</t>
  </si>
  <si>
    <t>12 Century Circuit</t>
  </si>
  <si>
    <t>Baulkham Hills NSW 2153</t>
  </si>
  <si>
    <t>stephenkirkham@icloud.com</t>
  </si>
  <si>
    <t>http://www.mastercleaners.com.au</t>
  </si>
  <si>
    <r>
      <t>NSW Regions:</t>
    </r>
    <r>
      <rPr>
        <sz val="11"/>
        <color theme="1"/>
        <rFont val="Calibri"/>
        <family val="2"/>
        <scheme val="minor"/>
      </rPr>
      <t xml:space="preserve"> Hunter, Inner West, Cumberland/Prospect, South East Sydney, Nepean, Central Coast, South West Sydney, Northern Sydney
</t>
    </r>
    <r>
      <rPr>
        <b/>
        <sz val="11"/>
        <color theme="1"/>
        <rFont val="Calibri"/>
        <family val="2"/>
        <scheme val="minor"/>
      </rPr>
      <t>States and Territories:</t>
    </r>
    <r>
      <rPr>
        <sz val="11"/>
        <color theme="1"/>
        <rFont val="Calibri"/>
        <family val="2"/>
        <scheme val="minor"/>
      </rPr>
      <t xml:space="preserve"> VIC</t>
    </r>
  </si>
  <si>
    <t>Capability and Experience_MasterCleanersAustralia 5th May 2020.xlsx</t>
  </si>
  <si>
    <t>MasterCleaners - Portfolio.pdf</t>
  </si>
  <si>
    <r>
      <t xml:space="preserve">2019-2020 CoC Public Liability.pdf 
</t>
    </r>
    <r>
      <rPr>
        <b/>
        <sz val="11"/>
        <color theme="1"/>
        <rFont val="Calibri"/>
        <family val="2"/>
        <scheme val="minor"/>
      </rPr>
      <t>Expiry Date:</t>
    </r>
    <r>
      <rPr>
        <sz val="11"/>
        <color theme="1"/>
        <rFont val="Calibri"/>
        <family val="2"/>
        <scheme val="minor"/>
      </rPr>
      <t xml:space="preserve"> 16-Oct-2020</t>
    </r>
  </si>
  <si>
    <r>
      <t xml:space="preserve">2019-2020 CoC Workers Compensation NSW.pdf 
</t>
    </r>
    <r>
      <rPr>
        <b/>
        <sz val="11"/>
        <color theme="1"/>
        <rFont val="Calibri"/>
        <family val="2"/>
        <scheme val="minor"/>
      </rPr>
      <t>Expiry Date:</t>
    </r>
    <r>
      <rPr>
        <sz val="11"/>
        <color theme="1"/>
        <rFont val="Calibri"/>
        <family val="2"/>
        <scheme val="minor"/>
      </rPr>
      <t xml:space="preserve"> 30-Sep-2020</t>
    </r>
  </si>
  <si>
    <t>Director of Master Cleaners Pty Ltd which was placed in Voluntary Administration in 2015 and subsequently deregistered in 2017</t>
  </si>
  <si>
    <t>Martin Eduardo Navarro</t>
  </si>
  <si>
    <t>4-May-2020 4:21pm</t>
  </si>
  <si>
    <t>SOLO SERVICES GROUP AUSTRALIA PTY LTD</t>
  </si>
  <si>
    <t>SOLO SERVICES GROUP</t>
  </si>
  <si>
    <t>33 Waterloo Road, Macquarie Park NSW 2113</t>
  </si>
  <si>
    <t>Matt Salihi</t>
  </si>
  <si>
    <t>C.E.O</t>
  </si>
  <si>
    <t>33 Waterloo Road</t>
  </si>
  <si>
    <t>Macquarie Park</t>
  </si>
  <si>
    <t>tenders@soloservicesgroup.com.au</t>
  </si>
  <si>
    <t>http://soloservicesgroup.com.au</t>
  </si>
  <si>
    <r>
      <t>NSW Regions:</t>
    </r>
    <r>
      <rPr>
        <sz val="11"/>
        <color theme="1"/>
        <rFont val="Calibri"/>
        <family val="2"/>
        <scheme val="minor"/>
      </rPr>
      <t xml:space="preserve"> Riverina/Murray, South West Sydney, Northern Sydney, Hunter, Mid North Coast, Illawarra, Central West, Inner West, Cumberland/Prospect, New England, Southern Highlands, Orana/Far West, South East Sydney, Nepean, Central Coast, Far North Coast
</t>
    </r>
    <r>
      <rPr>
        <b/>
        <sz val="11"/>
        <color theme="1"/>
        <rFont val="Calibri"/>
        <family val="2"/>
        <scheme val="minor"/>
      </rPr>
      <t>States and Territories:</t>
    </r>
    <r>
      <rPr>
        <sz val="11"/>
        <color theme="1"/>
        <rFont val="Calibri"/>
        <family val="2"/>
        <scheme val="minor"/>
      </rPr>
      <t xml:space="preserve"> ACT, QLD, VIC</t>
    </r>
  </si>
  <si>
    <t>SCM8961_Capability and Experience_ Solo Services Group.xlsx</t>
  </si>
  <si>
    <t>Capability Statement.zip</t>
  </si>
  <si>
    <t>Quality Managementm Systems.png</t>
  </si>
  <si>
    <t>Occupational Health and Safety Management System Scheme.pdf</t>
  </si>
  <si>
    <t>Environmental management systems.pdf</t>
  </si>
  <si>
    <r>
      <t xml:space="preserve">Public and Product Liability.pdf 
</t>
    </r>
    <r>
      <rPr>
        <b/>
        <sz val="11"/>
        <color theme="1"/>
        <rFont val="Calibri"/>
        <family val="2"/>
        <scheme val="minor"/>
      </rPr>
      <t>Expiry Date:</t>
    </r>
    <r>
      <rPr>
        <sz val="11"/>
        <color theme="1"/>
        <rFont val="Calibri"/>
        <family val="2"/>
        <scheme val="minor"/>
      </rPr>
      <t xml:space="preserve"> 13-Feb-2021</t>
    </r>
  </si>
  <si>
    <r>
      <t xml:space="preserve">Professional Indemnity.pdf 
</t>
    </r>
    <r>
      <rPr>
        <b/>
        <sz val="11"/>
        <color theme="1"/>
        <rFont val="Calibri"/>
        <family val="2"/>
        <scheme val="minor"/>
      </rPr>
      <t>Expiry Date:</t>
    </r>
    <r>
      <rPr>
        <sz val="11"/>
        <color theme="1"/>
        <rFont val="Calibri"/>
        <family val="2"/>
        <scheme val="minor"/>
      </rPr>
      <t xml:space="preserve"> 23-Jan-2021</t>
    </r>
  </si>
  <si>
    <t>Greg Palmer</t>
  </si>
  <si>
    <t>5-May-2020 11:41am</t>
  </si>
  <si>
    <t>FRESHWATER CLEANING SERVICES PTY LTD</t>
  </si>
  <si>
    <t>FRESHWATER CLEANING SERVICES</t>
  </si>
  <si>
    <t>4 Kooloora Avenue, Freshwater</t>
  </si>
  <si>
    <t>Martin Tufro</t>
  </si>
  <si>
    <t>Finance Department</t>
  </si>
  <si>
    <t>4 Kooloora Avenue</t>
  </si>
  <si>
    <t>Freshwater</t>
  </si>
  <si>
    <t>finance@freshwaterservices.com.au</t>
  </si>
  <si>
    <t>https://freshwaterservices.com.au/</t>
  </si>
  <si>
    <r>
      <t>NSW Regions:</t>
    </r>
    <r>
      <rPr>
        <sz val="11"/>
        <color theme="1"/>
        <rFont val="Calibri"/>
        <family val="2"/>
        <scheme val="minor"/>
      </rPr>
      <t xml:space="preserve"> Northern Sydney
</t>
    </r>
  </si>
  <si>
    <r>
      <t xml:space="preserve">CERTIFICATE OF CURRENCY 2020.pdf 
</t>
    </r>
    <r>
      <rPr>
        <b/>
        <sz val="11"/>
        <color theme="1"/>
        <rFont val="Calibri"/>
        <family val="2"/>
        <scheme val="minor"/>
      </rPr>
      <t>Expiry Date:</t>
    </r>
    <r>
      <rPr>
        <sz val="11"/>
        <color theme="1"/>
        <rFont val="Calibri"/>
        <family val="2"/>
        <scheme val="minor"/>
      </rPr>
      <t xml:space="preserve"> 5-Nov-2020</t>
    </r>
  </si>
  <si>
    <r>
      <t xml:space="preserve">Workers Insurance Certificate of Currency.pdf 
</t>
    </r>
    <r>
      <rPr>
        <b/>
        <sz val="11"/>
        <color theme="1"/>
        <rFont val="Calibri"/>
        <family val="2"/>
        <scheme val="minor"/>
      </rPr>
      <t>Expiry Date:</t>
    </r>
    <r>
      <rPr>
        <sz val="11"/>
        <color theme="1"/>
        <rFont val="Calibri"/>
        <family val="2"/>
        <scheme val="minor"/>
      </rPr>
      <t xml:space="preserve"> 31-Dec-2020</t>
    </r>
  </si>
  <si>
    <t>Vincent Michael Carlino</t>
  </si>
  <si>
    <t>6-May-2020 8:33am</t>
  </si>
  <si>
    <t>ETERNAL CLEANING SERVICES PTY LTD</t>
  </si>
  <si>
    <t>ETERNAL CLEANING SERVICES</t>
  </si>
  <si>
    <t>Debbie Delimitros</t>
  </si>
  <si>
    <t>D2, 101 Rookwood Road</t>
  </si>
  <si>
    <t>YAGOONA</t>
  </si>
  <si>
    <t>info@eternalcleaning.com.au</t>
  </si>
  <si>
    <t>http://www.eternalcleaning.com.au</t>
  </si>
  <si>
    <r>
      <t>NSW Regions:</t>
    </r>
    <r>
      <rPr>
        <sz val="11"/>
        <color theme="1"/>
        <rFont val="Calibri"/>
        <family val="2"/>
        <scheme val="minor"/>
      </rPr>
      <t xml:space="preserve"> Hunter, Illawarra, Inner West, Cumberland/Prospect, Southern Highlands, South East Sydney, Nepean, Central Coast, South West Sydney, Northern Sydney
</t>
    </r>
    <r>
      <rPr>
        <b/>
        <sz val="11"/>
        <color theme="1"/>
        <rFont val="Calibri"/>
        <family val="2"/>
        <scheme val="minor"/>
      </rPr>
      <t>States and Territories:</t>
    </r>
    <r>
      <rPr>
        <sz val="11"/>
        <color theme="1"/>
        <rFont val="Calibri"/>
        <family val="2"/>
        <scheme val="minor"/>
      </rPr>
      <t xml:space="preserve"> VIC</t>
    </r>
  </si>
  <si>
    <t>SCM8961_Capbility and Experience_Eternal Cleaning Services.xlsx</t>
  </si>
  <si>
    <t>ETERNAL - NSW GOVERNMENT CLEANING STIMULUS SCHEME PROPOSAL - APRIL 2020.pdf</t>
  </si>
  <si>
    <t>Eternal Cleaning Services Pty Limited ISO 9001-2015 - JAS-ANZ Certificate.pdf</t>
  </si>
  <si>
    <t>Eternal Cleaning Services Pty Limited ASNZS-4801-2001-JASANZ Certificate.pdf</t>
  </si>
  <si>
    <t>Eternal Cleaning Services Pty Limited ISO 14001-2015 - JAS-ANZ Certificate.pdf</t>
  </si>
  <si>
    <r>
      <t xml:space="preserve">ETERNAL - PUBLIC LIABILITY CERTIFICATE OF CURRENCY 20-21 EVOLVE.pdf 
</t>
    </r>
    <r>
      <rPr>
        <b/>
        <sz val="11"/>
        <color theme="1"/>
        <rFont val="Calibri"/>
        <family val="2"/>
        <scheme val="minor"/>
      </rPr>
      <t>Expiry Date:</t>
    </r>
    <r>
      <rPr>
        <sz val="11"/>
        <color theme="1"/>
        <rFont val="Calibri"/>
        <family val="2"/>
        <scheme val="minor"/>
      </rPr>
      <t xml:space="preserve"> 31-Mar-2021</t>
    </r>
  </si>
  <si>
    <r>
      <t xml:space="preserve">106984601---CERTIFICATE-OF-CURRENCY---40116223.pdf 
</t>
    </r>
    <r>
      <rPr>
        <b/>
        <sz val="11"/>
        <color theme="1"/>
        <rFont val="Calibri"/>
        <family val="2"/>
        <scheme val="minor"/>
      </rPr>
      <t>Expiry Date:</t>
    </r>
    <r>
      <rPr>
        <sz val="11"/>
        <color theme="1"/>
        <rFont val="Calibri"/>
        <family val="2"/>
        <scheme val="minor"/>
      </rPr>
      <t xml:space="preserve"> 30-Jun-2020</t>
    </r>
  </si>
  <si>
    <t>Vasill (Bill) Delimitros</t>
  </si>
  <si>
    <t>6-May-2020 10:45am</t>
  </si>
  <si>
    <t>CLEAN24 SERVICES PTY LTD</t>
  </si>
  <si>
    <t>Clean24 Services Pty Ltd</t>
  </si>
  <si>
    <t>67 Southern Cross Avenue, Middleton Grange 2171</t>
  </si>
  <si>
    <t>Taglat Tilya</t>
  </si>
  <si>
    <t>67 Southern Cross Avenue</t>
  </si>
  <si>
    <t>Middleton Grange</t>
  </si>
  <si>
    <t>info@clean24services.com.au</t>
  </si>
  <si>
    <t>http://www.clean24services.com.au</t>
  </si>
  <si>
    <t>SCM8961_Capbility and Experience_(Clean24 Services Pty Ltd).xlsx</t>
  </si>
  <si>
    <t>Capability Statement - Clean24 Services Pty Ltd.pdf</t>
  </si>
  <si>
    <r>
      <t xml:space="preserve">Public and products liability insurance.pdf 
</t>
    </r>
    <r>
      <rPr>
        <b/>
        <sz val="11"/>
        <color theme="1"/>
        <rFont val="Calibri"/>
        <family val="2"/>
        <scheme val="minor"/>
      </rPr>
      <t>Expiry Date:</t>
    </r>
    <r>
      <rPr>
        <sz val="11"/>
        <color theme="1"/>
        <rFont val="Calibri"/>
        <family val="2"/>
        <scheme val="minor"/>
      </rPr>
      <t xml:space="preserve"> 10-Nov-2020</t>
    </r>
  </si>
  <si>
    <r>
      <t xml:space="preserve">Workers Insurance Certificate of Currency.pdf 
</t>
    </r>
    <r>
      <rPr>
        <b/>
        <sz val="11"/>
        <color theme="1"/>
        <rFont val="Calibri"/>
        <family val="2"/>
        <scheme val="minor"/>
      </rPr>
      <t>Expiry Date:</t>
    </r>
    <r>
      <rPr>
        <sz val="11"/>
        <color theme="1"/>
        <rFont val="Calibri"/>
        <family val="2"/>
        <scheme val="minor"/>
      </rPr>
      <t xml:space="preserve"> 31-Oct-2020</t>
    </r>
  </si>
  <si>
    <t>TAGLAT TILYA</t>
  </si>
  <si>
    <t>6-May-2020 11:08am</t>
  </si>
  <si>
    <t>The Trustee for OITA FACILITY MANAGEMENT UNIT TRUST</t>
  </si>
  <si>
    <t>OITA FACILITY MANAGEMENT</t>
  </si>
  <si>
    <t>375 Burwood ROad, Hawthorn, VIC</t>
  </si>
  <si>
    <t>Arjun Gautam</t>
  </si>
  <si>
    <t>CSM</t>
  </si>
  <si>
    <t>LV11, 65 york st</t>
  </si>
  <si>
    <t>arjun@oita.com.au</t>
  </si>
  <si>
    <t>https://www.oita.com.au/</t>
  </si>
  <si>
    <r>
      <t>NSW Regions:</t>
    </r>
    <r>
      <rPr>
        <sz val="11"/>
        <color theme="1"/>
        <rFont val="Calibri"/>
        <family val="2"/>
        <scheme val="minor"/>
      </rPr>
      <t xml:space="preserve"> Inner West, Cumberland/Prospect, Southern Highlands, South East Sydney, Nepean, South West Sydney, Northern Sydney, Central Coast, Illawarra
</t>
    </r>
    <r>
      <rPr>
        <b/>
        <sz val="11"/>
        <color theme="1"/>
        <rFont val="Calibri"/>
        <family val="2"/>
        <scheme val="minor"/>
      </rPr>
      <t>States and Territories:</t>
    </r>
    <r>
      <rPr>
        <sz val="11"/>
        <color theme="1"/>
        <rFont val="Calibri"/>
        <family val="2"/>
        <scheme val="minor"/>
      </rPr>
      <t xml:space="preserve"> VIC, WA, ACT</t>
    </r>
  </si>
  <si>
    <t>Capability Statement Oita FM 23.1.19 (2).pdf</t>
  </si>
  <si>
    <t>QMS OITA.JPG</t>
  </si>
  <si>
    <t>OHS OITA ISO.JPG</t>
  </si>
  <si>
    <t>EMS OITA.JPG</t>
  </si>
  <si>
    <r>
      <t xml:space="preserve">Public Liab 20-21.pdf 
</t>
    </r>
    <r>
      <rPr>
        <b/>
        <sz val="11"/>
        <color theme="1"/>
        <rFont val="Calibri"/>
        <family val="2"/>
        <scheme val="minor"/>
      </rPr>
      <t>Expiry Date:</t>
    </r>
    <r>
      <rPr>
        <sz val="11"/>
        <color theme="1"/>
        <rFont val="Calibri"/>
        <family val="2"/>
        <scheme val="minor"/>
      </rPr>
      <t xml:space="preserve"> 6-Apr-2021</t>
    </r>
  </si>
  <si>
    <r>
      <t xml:space="preserve">157559601---Standard-Template---CERTIFICATE-OF-CURRENCY---64180453.pdf 
</t>
    </r>
    <r>
      <rPr>
        <b/>
        <sz val="11"/>
        <color theme="1"/>
        <rFont val="Calibri"/>
        <family val="2"/>
        <scheme val="minor"/>
      </rPr>
      <t>Expiry Date:</t>
    </r>
    <r>
      <rPr>
        <sz val="11"/>
        <color theme="1"/>
        <rFont val="Calibri"/>
        <family val="2"/>
        <scheme val="minor"/>
      </rPr>
      <t xml:space="preserve"> 30-Jun-2020</t>
    </r>
  </si>
  <si>
    <t>6-May-2020 3:47pm</t>
  </si>
  <si>
    <t>Strike Force Services Pty Limited</t>
  </si>
  <si>
    <t>Strike Force Services</t>
  </si>
  <si>
    <t>Maitland NSW</t>
  </si>
  <si>
    <t>Jason Schutz</t>
  </si>
  <si>
    <t>371 High Street Maitland,</t>
  </si>
  <si>
    <t>Maitland</t>
  </si>
  <si>
    <t>jasons@strikeforceservices.net</t>
  </si>
  <si>
    <t>http://www.strikeforceservices.net</t>
  </si>
  <si>
    <r>
      <t>NSW Regions:</t>
    </r>
    <r>
      <rPr>
        <sz val="11"/>
        <color theme="1"/>
        <rFont val="Calibri"/>
        <family val="2"/>
        <scheme val="minor"/>
      </rPr>
      <t xml:space="preserve"> Illawarra, Central Coast, Hunter, Central West, New England
</t>
    </r>
  </si>
  <si>
    <t>SFS Group Capability Information.zip</t>
  </si>
  <si>
    <t>Integrated Cert - 4801 14001 9001.pdf</t>
  </si>
  <si>
    <r>
      <t xml:space="preserve">Liability Certificate of Currency STRIKE.pdf 
</t>
    </r>
    <r>
      <rPr>
        <b/>
        <sz val="11"/>
        <color theme="1"/>
        <rFont val="Calibri"/>
        <family val="2"/>
        <scheme val="minor"/>
      </rPr>
      <t>Expiry Date:</t>
    </r>
    <r>
      <rPr>
        <sz val="11"/>
        <color theme="1"/>
        <rFont val="Calibri"/>
        <family val="2"/>
        <scheme val="minor"/>
      </rPr>
      <t xml:space="preserve"> 27-Feb-2021</t>
    </r>
  </si>
  <si>
    <r>
      <t xml:space="preserve">Workers Insurance Certificate of Currency.pdf 
</t>
    </r>
    <r>
      <rPr>
        <b/>
        <sz val="11"/>
        <color theme="1"/>
        <rFont val="Calibri"/>
        <family val="2"/>
        <scheme val="minor"/>
      </rPr>
      <t>Expiry Date:</t>
    </r>
    <r>
      <rPr>
        <sz val="11"/>
        <color theme="1"/>
        <rFont val="Calibri"/>
        <family val="2"/>
        <scheme val="minor"/>
      </rPr>
      <t xml:space="preserve"> 8-Mar-2021</t>
    </r>
  </si>
  <si>
    <r>
      <t xml:space="preserve">Certificate of Professional Indemnity STRIKE.pdf 
</t>
    </r>
    <r>
      <rPr>
        <b/>
        <sz val="11"/>
        <color theme="1"/>
        <rFont val="Calibri"/>
        <family val="2"/>
        <scheme val="minor"/>
      </rPr>
      <t>Expiry Date:</t>
    </r>
    <r>
      <rPr>
        <sz val="11"/>
        <color theme="1"/>
        <rFont val="Calibri"/>
        <family val="2"/>
        <scheme val="minor"/>
      </rPr>
      <t xml:space="preserve"> 28-Feb-2021</t>
    </r>
  </si>
  <si>
    <t>na</t>
  </si>
  <si>
    <t>Jason William Schutz</t>
  </si>
  <si>
    <t>7-May-2020 4:14pm</t>
  </si>
  <si>
    <t>CREW ON DECK PTY LTD</t>
  </si>
  <si>
    <t>Elect Cleaning &amp; Facility Services</t>
  </si>
  <si>
    <t>45 KEVIN AVENUE, AVALON BEACH, NSW, 2107</t>
  </si>
  <si>
    <t>ROB MCCHESNEY</t>
  </si>
  <si>
    <t>45 KEVIN AVENUE</t>
  </si>
  <si>
    <t>AVALON BEACH</t>
  </si>
  <si>
    <t>rob@electclean.com.au</t>
  </si>
  <si>
    <t>http://www.electclean.com.au</t>
  </si>
  <si>
    <r>
      <t>NSW Regions:</t>
    </r>
    <r>
      <rPr>
        <sz val="11"/>
        <color theme="1"/>
        <rFont val="Calibri"/>
        <family val="2"/>
        <scheme val="minor"/>
      </rPr>
      <t xml:space="preserve"> South East Sydney, Cumberland/Prospect, South West Sydney, Northern Sydney, Inner West
</t>
    </r>
  </si>
  <si>
    <t>ELECT Credentials.pdf</t>
  </si>
  <si>
    <r>
      <t xml:space="preserve">CofC PL Ins - ELECT.pdf 
</t>
    </r>
    <r>
      <rPr>
        <b/>
        <sz val="11"/>
        <color theme="1"/>
        <rFont val="Calibri"/>
        <family val="2"/>
        <scheme val="minor"/>
      </rPr>
      <t>Expiry Date:</t>
    </r>
    <r>
      <rPr>
        <sz val="11"/>
        <color theme="1"/>
        <rFont val="Calibri"/>
        <family val="2"/>
        <scheme val="minor"/>
      </rPr>
      <t xml:space="preserve"> 30-Mar-2021</t>
    </r>
  </si>
  <si>
    <r>
      <t xml:space="preserve">CofC iCare 2020 ELECT.pdf 
</t>
    </r>
    <r>
      <rPr>
        <b/>
        <sz val="11"/>
        <color theme="1"/>
        <rFont val="Calibri"/>
        <family val="2"/>
        <scheme val="minor"/>
      </rPr>
      <t>Expiry Date:</t>
    </r>
    <r>
      <rPr>
        <sz val="11"/>
        <color theme="1"/>
        <rFont val="Calibri"/>
        <family val="2"/>
        <scheme val="minor"/>
      </rPr>
      <t xml:space="preserve"> 28-Feb-2021</t>
    </r>
  </si>
  <si>
    <t>7-May-2020 4:27pm</t>
  </si>
  <si>
    <t>CHEN, XIAONING</t>
  </si>
  <si>
    <t>1/16-18 BASS RD EARLWOOD NSW 2206</t>
  </si>
  <si>
    <t>XIAONING CHEN</t>
  </si>
  <si>
    <t>SOLE TRADER</t>
  </si>
  <si>
    <t>1/16-18 BASS RD</t>
  </si>
  <si>
    <t>EARLWOOD</t>
  </si>
  <si>
    <t>alex_chenxiaoning@hotmail.com</t>
  </si>
  <si>
    <r>
      <t>NSW Regions:</t>
    </r>
    <r>
      <rPr>
        <sz val="11"/>
        <color theme="1"/>
        <rFont val="Calibri"/>
        <family val="2"/>
        <scheme val="minor"/>
      </rPr>
      <t xml:space="preserve"> South East Sydney, South West Sydney, Inner West
</t>
    </r>
  </si>
  <si>
    <t>ALEX MARKETING MATERIAL.rar</t>
  </si>
  <si>
    <r>
      <t xml:space="preserve">200507 COC.pdf 
</t>
    </r>
    <r>
      <rPr>
        <b/>
        <sz val="11"/>
        <color theme="1"/>
        <rFont val="Calibri"/>
        <family val="2"/>
        <scheme val="minor"/>
      </rPr>
      <t>Expiry Date:</t>
    </r>
    <r>
      <rPr>
        <sz val="11"/>
        <color theme="1"/>
        <rFont val="Calibri"/>
        <family val="2"/>
        <scheme val="minor"/>
      </rPr>
      <t xml:space="preserve"> 7-May-2021</t>
    </r>
  </si>
  <si>
    <r>
      <t xml:space="preserve">Workers Insurance Certificate of Currency.pdf 
</t>
    </r>
    <r>
      <rPr>
        <b/>
        <sz val="11"/>
        <color theme="1"/>
        <rFont val="Calibri"/>
        <family val="2"/>
        <scheme val="minor"/>
      </rPr>
      <t>Expiry Date:</t>
    </r>
    <r>
      <rPr>
        <sz val="11"/>
        <color theme="1"/>
        <rFont val="Calibri"/>
        <family val="2"/>
        <scheme val="minor"/>
      </rPr>
      <t xml:space="preserve"> 3-May-2021</t>
    </r>
  </si>
  <si>
    <t>9-May-2020 4:14pm</t>
  </si>
  <si>
    <t>SHAYONA BUSINESS (NSW) PTY LTD</t>
  </si>
  <si>
    <t>KLEENING STARS</t>
  </si>
  <si>
    <t>1/6 Michael Place Ingleburn NSW 2565</t>
  </si>
  <si>
    <t>Raju Patel</t>
  </si>
  <si>
    <t>Unit-1</t>
  </si>
  <si>
    <t>6 Michael Place</t>
  </si>
  <si>
    <t>Ingleburn</t>
  </si>
  <si>
    <t>kleeningstars@gmail.com</t>
  </si>
  <si>
    <t>http://kleeningstars.com.au</t>
  </si>
  <si>
    <r>
      <t>NSW Regions:</t>
    </r>
    <r>
      <rPr>
        <sz val="11"/>
        <color theme="1"/>
        <rFont val="Calibri"/>
        <family val="2"/>
        <scheme val="minor"/>
      </rPr>
      <t xml:space="preserve"> Illawarra, Inner West, South East Sydney, South West Sydney
</t>
    </r>
    <r>
      <rPr>
        <b/>
        <sz val="11"/>
        <color theme="1"/>
        <rFont val="Calibri"/>
        <family val="2"/>
        <scheme val="minor"/>
      </rPr>
      <t>States and Territories:</t>
    </r>
    <r>
      <rPr>
        <sz val="11"/>
        <color theme="1"/>
        <rFont val="Calibri"/>
        <family val="2"/>
        <scheme val="minor"/>
      </rPr>
      <t xml:space="preserve"> ACT</t>
    </r>
  </si>
  <si>
    <t>SCM8961_Capbility and Experience_KLEENING STARS.xlsx</t>
  </si>
  <si>
    <t>Appendix 2 - Kleening Stars- Business Profile.pdf</t>
  </si>
  <si>
    <r>
      <t xml:space="preserve">Shayona NSW-PL-Certificate of Currency-19-20.pdf 
</t>
    </r>
    <r>
      <rPr>
        <b/>
        <sz val="11"/>
        <color theme="1"/>
        <rFont val="Calibri"/>
        <family val="2"/>
        <scheme val="minor"/>
      </rPr>
      <t>Expiry Date:</t>
    </r>
    <r>
      <rPr>
        <sz val="11"/>
        <color theme="1"/>
        <rFont val="Calibri"/>
        <family val="2"/>
        <scheme val="minor"/>
      </rPr>
      <t xml:space="preserve"> 24-Oct-2020</t>
    </r>
  </si>
  <si>
    <r>
      <t xml:space="preserve">Shayona NSW-Workers Insurance Certificate of Currency 19-20.pdf 
</t>
    </r>
    <r>
      <rPr>
        <b/>
        <sz val="11"/>
        <color theme="1"/>
        <rFont val="Calibri"/>
        <family val="2"/>
        <scheme val="minor"/>
      </rPr>
      <t>Expiry Date:</t>
    </r>
    <r>
      <rPr>
        <sz val="11"/>
        <color theme="1"/>
        <rFont val="Calibri"/>
        <family val="2"/>
        <scheme val="minor"/>
      </rPr>
      <t xml:space="preserve"> 30-Sep-2020</t>
    </r>
  </si>
  <si>
    <t>13-May-2020 2:51pm</t>
  </si>
  <si>
    <t>JOSS CLEANING SERVICES (AUS) PTY LTD</t>
  </si>
  <si>
    <t>Suite 301, 29-31 Solent Circuit, Baulkham Hills. NSW 2153</t>
  </si>
  <si>
    <t>Matt Dunford</t>
  </si>
  <si>
    <t>Suite 301, 29-31 Solent Circuit</t>
  </si>
  <si>
    <t>matt.d@joss-services.com.au</t>
  </si>
  <si>
    <t>http://www.joss-services.com.au</t>
  </si>
  <si>
    <r>
      <t>NSW Regions:</t>
    </r>
    <r>
      <rPr>
        <sz val="11"/>
        <color theme="1"/>
        <rFont val="Calibri"/>
        <family val="2"/>
        <scheme val="minor"/>
      </rPr>
      <t xml:space="preserve"> Far North Coast, Riverina/Murray, South West Sydney, Northern Sydney, Hunter, Mid North Coast, Illawarra, Central West, Inner West, Cumberland/Prospect, New England, Southern Highlands, Orana/Far West, South East Sydney, Nepean, Central Coast
</t>
    </r>
  </si>
  <si>
    <t>Copy of Capability and Experience v2 (1).xlsx</t>
  </si>
  <si>
    <t>Joss Cleaning Services Company Profile email.pdf</t>
  </si>
  <si>
    <t>Supply Nation</t>
  </si>
  <si>
    <r>
      <t xml:space="preserve">Public Liability Cleaning.pdf 
</t>
    </r>
    <r>
      <rPr>
        <b/>
        <sz val="11"/>
        <color theme="1"/>
        <rFont val="Calibri"/>
        <family val="2"/>
        <scheme val="minor"/>
      </rPr>
      <t>Expiry Date:</t>
    </r>
    <r>
      <rPr>
        <sz val="11"/>
        <color theme="1"/>
        <rFont val="Calibri"/>
        <family val="2"/>
        <scheme val="minor"/>
      </rPr>
      <t xml:space="preserve"> 6-Mar-2021</t>
    </r>
  </si>
  <si>
    <r>
      <t xml:space="preserve">Workers Insurance Certificate of Currency.pdf 
</t>
    </r>
    <r>
      <rPr>
        <b/>
        <sz val="11"/>
        <color theme="1"/>
        <rFont val="Calibri"/>
        <family val="2"/>
        <scheme val="minor"/>
      </rPr>
      <t>Expiry Date:</t>
    </r>
    <r>
      <rPr>
        <sz val="11"/>
        <color theme="1"/>
        <rFont val="Calibri"/>
        <family val="2"/>
        <scheme val="minor"/>
      </rPr>
      <t xml:space="preserve"> 30-Apr-2021</t>
    </r>
  </si>
  <si>
    <t>Not applicable</t>
  </si>
  <si>
    <t>11-May-2020 10:20am</t>
  </si>
  <si>
    <t>KYVO PTY LTD</t>
  </si>
  <si>
    <t>AZZO CLEANING SERVICES</t>
  </si>
  <si>
    <t>57 Douglas Road,Blacktown</t>
  </si>
  <si>
    <t>Yatin Darji</t>
  </si>
  <si>
    <t>57 Douglas Road</t>
  </si>
  <si>
    <t>Blacktown</t>
  </si>
  <si>
    <t>azzocleaning@bigpond.com</t>
  </si>
  <si>
    <t>http://www.azzocleaning.squarespace.com</t>
  </si>
  <si>
    <r>
      <t>NSW Regions:</t>
    </r>
    <r>
      <rPr>
        <sz val="11"/>
        <color theme="1"/>
        <rFont val="Calibri"/>
        <family val="2"/>
        <scheme val="minor"/>
      </rPr>
      <t xml:space="preserve"> Inner West, South West Sydney, Cumberland/Prospect, Nepean
</t>
    </r>
  </si>
  <si>
    <r>
      <t xml:space="preserve">Certificate of Currency.pdf 
</t>
    </r>
    <r>
      <rPr>
        <b/>
        <sz val="11"/>
        <color theme="1"/>
        <rFont val="Calibri"/>
        <family val="2"/>
        <scheme val="minor"/>
      </rPr>
      <t>Expiry Date:</t>
    </r>
    <r>
      <rPr>
        <sz val="11"/>
        <color theme="1"/>
        <rFont val="Calibri"/>
        <family val="2"/>
        <scheme val="minor"/>
      </rPr>
      <t xml:space="preserve"> 14-Oct-2020</t>
    </r>
  </si>
  <si>
    <r>
      <t xml:space="preserve">Work Cover Certi.pdf 
</t>
    </r>
    <r>
      <rPr>
        <b/>
        <sz val="11"/>
        <color theme="1"/>
        <rFont val="Calibri"/>
        <family val="2"/>
        <scheme val="minor"/>
      </rPr>
      <t>Expiry Date:</t>
    </r>
    <r>
      <rPr>
        <sz val="11"/>
        <color theme="1"/>
        <rFont val="Calibri"/>
        <family val="2"/>
        <scheme val="minor"/>
      </rPr>
      <t xml:space="preserve"> 20-Sep-2020</t>
    </r>
  </si>
  <si>
    <t>YATINKUMAR DARJI</t>
  </si>
  <si>
    <t>11-May-2020 1:32pm</t>
  </si>
  <si>
    <t>CORESERVE AUSTRALIA PTY LIMITED</t>
  </si>
  <si>
    <t>Coreserve</t>
  </si>
  <si>
    <t>724 Botany Road Mascot</t>
  </si>
  <si>
    <t>Barry Carter</t>
  </si>
  <si>
    <t>724 Botany Road</t>
  </si>
  <si>
    <t>Mascot</t>
  </si>
  <si>
    <t>barry@coreserve.com.au</t>
  </si>
  <si>
    <t>http://www.coreserve.com.au</t>
  </si>
  <si>
    <r>
      <t>NSW Regions:</t>
    </r>
    <r>
      <rPr>
        <sz val="11"/>
        <color theme="1"/>
        <rFont val="Calibri"/>
        <family val="2"/>
        <scheme val="minor"/>
      </rPr>
      <t xml:space="preserve"> South East Sydney, Nepean, Mid North Coast, South West Sydney, Northern Sydney, Hunter, Illawarra, Inner West, Cumberland/Prospect, Southern Highlands
</t>
    </r>
    <r>
      <rPr>
        <b/>
        <sz val="11"/>
        <color theme="1"/>
        <rFont val="Calibri"/>
        <family val="2"/>
        <scheme val="minor"/>
      </rPr>
      <t>States and Territories:</t>
    </r>
    <r>
      <rPr>
        <sz val="11"/>
        <color theme="1"/>
        <rFont val="Calibri"/>
        <family val="2"/>
        <scheme val="minor"/>
      </rPr>
      <t xml:space="preserve"> ACT, QLD, VIC</t>
    </r>
  </si>
  <si>
    <t>Capability and Experience May 2020.xlsx</t>
  </si>
  <si>
    <t>NSW Government Tender Document 02 0520.pdf</t>
  </si>
  <si>
    <r>
      <t xml:space="preserve">Coreserve - Liability Certificate 2019-2020.pdf 
</t>
    </r>
    <r>
      <rPr>
        <b/>
        <sz val="11"/>
        <color theme="1"/>
        <rFont val="Calibri"/>
        <family val="2"/>
        <scheme val="minor"/>
      </rPr>
      <t>Expiry Date:</t>
    </r>
    <r>
      <rPr>
        <sz val="11"/>
        <color theme="1"/>
        <rFont val="Calibri"/>
        <family val="2"/>
        <scheme val="minor"/>
      </rPr>
      <t xml:space="preserve"> 29-Jul-2020</t>
    </r>
  </si>
  <si>
    <t>12-May-2020 12:12pm</t>
  </si>
  <si>
    <t>Gen 2 Pty Ltd</t>
  </si>
  <si>
    <t>Gen Care Healthcare Specialists</t>
  </si>
  <si>
    <t>1/394 Marrickville Road, Marrickville NSW 2204</t>
  </si>
  <si>
    <t>Danny Fildissis</t>
  </si>
  <si>
    <t>1/394 Marrickville Rd</t>
  </si>
  <si>
    <t>Marrickville</t>
  </si>
  <si>
    <t>james.starr@gen2services.com.au</t>
  </si>
  <si>
    <t>http://www.gen2services.com.au</t>
  </si>
  <si>
    <r>
      <t>NSW Regions:</t>
    </r>
    <r>
      <rPr>
        <sz val="11"/>
        <color theme="1"/>
        <rFont val="Calibri"/>
        <family val="2"/>
        <scheme val="minor"/>
      </rPr>
      <t xml:space="preserve"> Cumberland/Prospect, South East Sydney, Nepean, South West Sydney, Northern Sydney, Inner West
</t>
    </r>
  </si>
  <si>
    <t>Marketing Capability Statement.docx</t>
  </si>
  <si>
    <t>ISO Quality Management Certificate Current.docx</t>
  </si>
  <si>
    <t>ISO Safety Certificate Current.docx</t>
  </si>
  <si>
    <t>ISO Certification Environment current.docx</t>
  </si>
  <si>
    <r>
      <t xml:space="preserve">Confirmation of Insurance Gen 2 Pty Ltd - Pub Liab II 2020 - 2021.pdf 
</t>
    </r>
    <r>
      <rPr>
        <b/>
        <sz val="11"/>
        <color theme="1"/>
        <rFont val="Calibri"/>
        <family val="2"/>
        <scheme val="minor"/>
      </rPr>
      <t>Expiry Date:</t>
    </r>
    <r>
      <rPr>
        <sz val="11"/>
        <color theme="1"/>
        <rFont val="Calibri"/>
        <family val="2"/>
        <scheme val="minor"/>
      </rPr>
      <t xml:space="preserve"> 28-Feb-2021</t>
    </r>
  </si>
  <si>
    <t>13-May-2020 10:39am</t>
  </si>
  <si>
    <t>QUAYCLEAN AUSTRALIA PTY. LTD.</t>
  </si>
  <si>
    <t>Quayclean</t>
  </si>
  <si>
    <t>6 Flight Drive Tullamarine Vic 3043</t>
  </si>
  <si>
    <t>Simon Vowell</t>
  </si>
  <si>
    <t>Regional/BD Manager NSW &amp; ACT</t>
  </si>
  <si>
    <t>Quaycentre</t>
  </si>
  <si>
    <t>Olympic Boulevard</t>
  </si>
  <si>
    <t>Olympic Boulevard Park NSW 2127</t>
  </si>
  <si>
    <t>Tenders@quayclean.com.au</t>
  </si>
  <si>
    <t>http://www.quayclean.com.au</t>
  </si>
  <si>
    <r>
      <t>NSW Regions:</t>
    </r>
    <r>
      <rPr>
        <sz val="11"/>
        <color theme="1"/>
        <rFont val="Calibri"/>
        <family val="2"/>
        <scheme val="minor"/>
      </rPr>
      <t xml:space="preserve"> South West Sydney, Northern Sydney, Hunter, Far North Coast, Illawarra, Inner West, Cumberland/Prospect, New England, Southern Highlands, South East Sydney, Nepean, Central Coast
</t>
    </r>
    <r>
      <rPr>
        <b/>
        <sz val="11"/>
        <color theme="1"/>
        <rFont val="Calibri"/>
        <family val="2"/>
        <scheme val="minor"/>
      </rPr>
      <t>States and Territories:</t>
    </r>
    <r>
      <rPr>
        <sz val="11"/>
        <color theme="1"/>
        <rFont val="Calibri"/>
        <family val="2"/>
        <scheme val="minor"/>
      </rPr>
      <t xml:space="preserve"> SA, ACT, TAS, NT, VIC, QLD, WA</t>
    </r>
  </si>
  <si>
    <t>SCM8961_Capbility and Experience_Quayclean.xlsx</t>
  </si>
  <si>
    <t>Enviro Cleaning COVID-19_06042020_QUAYCLEAN_RFT-10030971_FINAL.pdf</t>
  </si>
  <si>
    <t>SAI Certification Certificates.pdf</t>
  </si>
  <si>
    <r>
      <t xml:space="preserve">Certificates of Currency.pdf 
</t>
    </r>
    <r>
      <rPr>
        <b/>
        <sz val="11"/>
        <color theme="1"/>
        <rFont val="Calibri"/>
        <family val="2"/>
        <scheme val="minor"/>
      </rPr>
      <t>Expiry Date:</t>
    </r>
    <r>
      <rPr>
        <sz val="11"/>
        <color theme="1"/>
        <rFont val="Calibri"/>
        <family val="2"/>
        <scheme val="minor"/>
      </rPr>
      <t xml:space="preserve"> 31-May-2020</t>
    </r>
  </si>
  <si>
    <r>
      <t xml:space="preserve">Certificates of Currency.pdf 
</t>
    </r>
    <r>
      <rPr>
        <b/>
        <sz val="11"/>
        <color theme="1"/>
        <rFont val="Calibri"/>
        <family val="2"/>
        <scheme val="minor"/>
      </rPr>
      <t>Expiry Date:</t>
    </r>
    <r>
      <rPr>
        <sz val="11"/>
        <color theme="1"/>
        <rFont val="Calibri"/>
        <family val="2"/>
        <scheme val="minor"/>
      </rPr>
      <t xml:space="preserve"> 30-Jun-2020</t>
    </r>
  </si>
  <si>
    <t>In 2017, the Fair Work Ombudsman (FWO) undertook spot audits of a Quayclean Contract, Marvel Stadium. The FWO found a contacting organisation working on behalf of Quayclean Australia at Marvel Stadium in breach of Fair Work legislation. That breach has since been rectified and Quayclean has continued to strengthen its contractor management and contractor audits and compliance. In fact across Australia the majority fo staff are employed adn now over 1500 staff have Full Time, Part Time or Casual work with Quayclean. There was no concern raised in the way Quayclean manages or employs its own staff. Marvel Stadium has since extended our contract for a further term.
Late in 2019 further investigations were completed by the FWO, targeting major venues and stadium throughout Australia. teh FWO approached our staff at Adelaide Oval and The Gabba and found no further breaches at any Quayclean site.
All Quayclean staff are direct company employees paid under the 2010 Modern Cleaning Award.</t>
  </si>
  <si>
    <t>Mark Piwkowski</t>
  </si>
  <si>
    <t>12-May-2020 4:36pm</t>
  </si>
  <si>
    <t>Fusing Specialists Pty Ltd</t>
  </si>
  <si>
    <t>FUSING SPECIALISTS CLEANING</t>
  </si>
  <si>
    <t>Con Regas</t>
  </si>
  <si>
    <t>unit 2</t>
  </si>
  <si>
    <t>54 Bruce ave</t>
  </si>
  <si>
    <t>Belfield NSW 2191</t>
  </si>
  <si>
    <t>con@fusingspecialists.com</t>
  </si>
  <si>
    <t>https://fusingspecialists.com.au</t>
  </si>
  <si>
    <r>
      <t>NSW Regions:</t>
    </r>
    <r>
      <rPr>
        <sz val="11"/>
        <color theme="1"/>
        <rFont val="Calibri"/>
        <family val="2"/>
        <scheme val="minor"/>
      </rPr>
      <t xml:space="preserve"> Southern Highlands, South West Sydney, Northern Sydney, Hunter, Orana/Far West, Inner West, Cumberland/Prospect, Mid North Coast, Illawarra, South East Sydney, Nepean, Central Coast
</t>
    </r>
  </si>
  <si>
    <t>Copy of Capability and experience.xlsx</t>
  </si>
  <si>
    <t>FUSING SPECIALISTS - COVID 19 RESPONSE PLAN.pdf</t>
  </si>
  <si>
    <t>iso.pdf</t>
  </si>
  <si>
    <r>
      <t xml:space="preserve">coc fusing spec.pdf 
</t>
    </r>
    <r>
      <rPr>
        <b/>
        <sz val="11"/>
        <color theme="1"/>
        <rFont val="Calibri"/>
        <family val="2"/>
        <scheme val="minor"/>
      </rPr>
      <t>Expiry Date:</t>
    </r>
    <r>
      <rPr>
        <sz val="11"/>
        <color theme="1"/>
        <rFont val="Calibri"/>
        <family val="2"/>
        <scheme val="minor"/>
      </rPr>
      <t xml:space="preserve"> 24-Oct-2020</t>
    </r>
  </si>
  <si>
    <r>
      <t xml:space="preserve">020Workers Insurance Certificate of Currency.pdf 
</t>
    </r>
    <r>
      <rPr>
        <b/>
        <sz val="11"/>
        <color theme="1"/>
        <rFont val="Calibri"/>
        <family val="2"/>
        <scheme val="minor"/>
      </rPr>
      <t>Expiry Date:</t>
    </r>
    <r>
      <rPr>
        <sz val="11"/>
        <color theme="1"/>
        <rFont val="Calibri"/>
        <family val="2"/>
        <scheme val="minor"/>
      </rPr>
      <t xml:space="preserve"> 30-Sep-2020</t>
    </r>
  </si>
  <si>
    <t>no failed directorships 
was a shareholder of a entity that has gone into liquidation</t>
  </si>
  <si>
    <t>Owner and Managing Director</t>
  </si>
  <si>
    <t>14-May-2020 3:22pm</t>
  </si>
  <si>
    <t>NOLISI PTY LIMITED</t>
  </si>
  <si>
    <t>QC CLUB CLEANING ILLAWARRA</t>
  </si>
  <si>
    <t>43 Kemblawarra Road Warrawong NSW 2502</t>
  </si>
  <si>
    <t>John Dunning</t>
  </si>
  <si>
    <t>43 Kemblawarra Road</t>
  </si>
  <si>
    <t>Warrawong</t>
  </si>
  <si>
    <t>info@qcillawarra.com.au</t>
  </si>
  <si>
    <t>http://qccleaningillawarra.com.au</t>
  </si>
  <si>
    <r>
      <t>NSW Regions:</t>
    </r>
    <r>
      <rPr>
        <sz val="11"/>
        <color theme="1"/>
        <rFont val="Calibri"/>
        <family val="2"/>
        <scheme val="minor"/>
      </rPr>
      <t xml:space="preserve"> Illawarra
</t>
    </r>
  </si>
  <si>
    <t>SCM8961_Capability and Experience_QC Cleaning.xlsx</t>
  </si>
  <si>
    <t>Capability statement.docx</t>
  </si>
  <si>
    <r>
      <t xml:space="preserve">Public Liability 2021.pdf 
</t>
    </r>
    <r>
      <rPr>
        <b/>
        <sz val="11"/>
        <color theme="1"/>
        <rFont val="Calibri"/>
        <family val="2"/>
        <scheme val="minor"/>
      </rPr>
      <t>Expiry Date:</t>
    </r>
    <r>
      <rPr>
        <sz val="11"/>
        <color theme="1"/>
        <rFont val="Calibri"/>
        <family val="2"/>
        <scheme val="minor"/>
      </rPr>
      <t xml:space="preserve"> 20-Feb-2021</t>
    </r>
  </si>
  <si>
    <r>
      <t xml:space="preserve">workers comp Nolisi June 2020.pdf 
</t>
    </r>
    <r>
      <rPr>
        <b/>
        <sz val="11"/>
        <color theme="1"/>
        <rFont val="Calibri"/>
        <family val="2"/>
        <scheme val="minor"/>
      </rPr>
      <t>Expiry Date:</t>
    </r>
    <r>
      <rPr>
        <sz val="11"/>
        <color theme="1"/>
        <rFont val="Calibri"/>
        <family val="2"/>
        <scheme val="minor"/>
      </rPr>
      <t xml:space="preserve"> 30-Jun-2020</t>
    </r>
  </si>
  <si>
    <t>15-May-2020 12:19pm</t>
  </si>
  <si>
    <t>I.C.M. PROPERTY SERVICES PTY. LTD.</t>
  </si>
  <si>
    <t>David Tama</t>
  </si>
  <si>
    <t>Business Manager</t>
  </si>
  <si>
    <t>37/110 Bourke Road</t>
  </si>
  <si>
    <t>david.tama@icmpropertyservices.com</t>
  </si>
  <si>
    <r>
      <t>NSW Regions:</t>
    </r>
    <r>
      <rPr>
        <sz val="11"/>
        <color theme="1"/>
        <rFont val="Calibri"/>
        <family val="2"/>
        <scheme val="minor"/>
      </rPr>
      <t xml:space="preserve"> Central Coast, South West Sydney, Northern Sydney, Hunter, Illawarra, Inner West, Cumberland/Prospect, Southern Highlands, South East Sydney, Nepean
</t>
    </r>
    <r>
      <rPr>
        <b/>
        <sz val="11"/>
        <color theme="1"/>
        <rFont val="Calibri"/>
        <family val="2"/>
        <scheme val="minor"/>
      </rPr>
      <t>States and Territories:</t>
    </r>
    <r>
      <rPr>
        <sz val="11"/>
        <color theme="1"/>
        <rFont val="Calibri"/>
        <family val="2"/>
        <scheme val="minor"/>
      </rPr>
      <t xml:space="preserve"> ACT, VIC</t>
    </r>
  </si>
  <si>
    <t>ICM Property Services Company Profile.PDF</t>
  </si>
  <si>
    <r>
      <t xml:space="preserve">ICM Property Services NSW Pty Ltd COC.pdf 
</t>
    </r>
    <r>
      <rPr>
        <b/>
        <sz val="11"/>
        <color theme="1"/>
        <rFont val="Calibri"/>
        <family val="2"/>
        <scheme val="minor"/>
      </rPr>
      <t>Expiry Date:</t>
    </r>
    <r>
      <rPr>
        <sz val="11"/>
        <color theme="1"/>
        <rFont val="Calibri"/>
        <family val="2"/>
        <scheme val="minor"/>
      </rPr>
      <t xml:space="preserve"> 15-Jul-2020</t>
    </r>
  </si>
  <si>
    <r>
      <t xml:space="preserve">Workers Insurance Certificate of Currency (2).pdf 
</t>
    </r>
    <r>
      <rPr>
        <b/>
        <sz val="11"/>
        <color theme="1"/>
        <rFont val="Calibri"/>
        <family val="2"/>
        <scheme val="minor"/>
      </rPr>
      <t>Expiry Date:</t>
    </r>
    <r>
      <rPr>
        <sz val="11"/>
        <color theme="1"/>
        <rFont val="Calibri"/>
        <family val="2"/>
        <scheme val="minor"/>
      </rPr>
      <t xml:space="preserve"> 30-Jun-2020</t>
    </r>
  </si>
  <si>
    <t>15-May-2020 5:54pm</t>
  </si>
  <si>
    <t>MORTGAGE EMPIRE PTY. LTD.</t>
  </si>
  <si>
    <t>Aussie CleanFast</t>
  </si>
  <si>
    <t>27 Hunter St Parramatta NSW 2150</t>
  </si>
  <si>
    <t>Amit Singh</t>
  </si>
  <si>
    <t>Operation Director</t>
  </si>
  <si>
    <t>Hunter St</t>
  </si>
  <si>
    <t>Parramatta</t>
  </si>
  <si>
    <t>contact@Aussiecleanfast.com.au</t>
  </si>
  <si>
    <t>http://www.aussiecleanfast.com.au</t>
  </si>
  <si>
    <t>FL_MJ_Revision_1_01 (1).jpg</t>
  </si>
  <si>
    <r>
      <t xml:space="preserve">certificate-3369370-66-20200515054820.pdf 
</t>
    </r>
    <r>
      <rPr>
        <b/>
        <sz val="11"/>
        <color theme="1"/>
        <rFont val="Calibri"/>
        <family val="2"/>
        <scheme val="minor"/>
      </rPr>
      <t>Expiry Date:</t>
    </r>
    <r>
      <rPr>
        <sz val="11"/>
        <color theme="1"/>
        <rFont val="Calibri"/>
        <family val="2"/>
        <scheme val="minor"/>
      </rPr>
      <t xml:space="preserve"> 15-May-2021</t>
    </r>
  </si>
  <si>
    <t>16-May-2020 11:50am</t>
  </si>
  <si>
    <t>MCGLASHAN, KRISTIAN</t>
  </si>
  <si>
    <t>Onsen Hot Wash Pressure Cleaning</t>
  </si>
  <si>
    <t>Coffs Harbour</t>
  </si>
  <si>
    <t>Kristian McGlashan</t>
  </si>
  <si>
    <t>64 Playford Ave</t>
  </si>
  <si>
    <t>Toormina</t>
  </si>
  <si>
    <t>onsen101@yahoo.com</t>
  </si>
  <si>
    <t>http://onsenpressurecleaning.com</t>
  </si>
  <si>
    <r>
      <t>NSW Regions:</t>
    </r>
    <r>
      <rPr>
        <sz val="11"/>
        <color theme="1"/>
        <rFont val="Calibri"/>
        <family val="2"/>
        <scheme val="minor"/>
      </rPr>
      <t xml:space="preserve"> Mid North Coast
</t>
    </r>
  </si>
  <si>
    <t>SCM8961_Capbility and Experience_OnsenHotWashPressureCleaning.xlsx</t>
  </si>
  <si>
    <r>
      <t xml:space="preserve">PublicLiability2019-2020.pdf 
</t>
    </r>
    <r>
      <rPr>
        <b/>
        <sz val="11"/>
        <color theme="1"/>
        <rFont val="Calibri"/>
        <family val="2"/>
        <scheme val="minor"/>
      </rPr>
      <t>Expiry Date:</t>
    </r>
    <r>
      <rPr>
        <sz val="11"/>
        <color theme="1"/>
        <rFont val="Calibri"/>
        <family val="2"/>
        <scheme val="minor"/>
      </rPr>
      <t xml:space="preserve"> 16-May-2020</t>
    </r>
  </si>
  <si>
    <r>
      <t xml:space="preserve">PersonalAccident2020.pdf 
</t>
    </r>
    <r>
      <rPr>
        <b/>
        <sz val="11"/>
        <color theme="1"/>
        <rFont val="Calibri"/>
        <family val="2"/>
        <scheme val="minor"/>
      </rPr>
      <t>Expiry Date:</t>
    </r>
    <r>
      <rPr>
        <sz val="11"/>
        <color theme="1"/>
        <rFont val="Calibri"/>
        <family val="2"/>
        <scheme val="minor"/>
      </rPr>
      <t xml:space="preserve"> 16-May-2020</t>
    </r>
  </si>
  <si>
    <t>Kristian Andrew McGlashan</t>
  </si>
  <si>
    <t>Owner / Operator</t>
  </si>
  <si>
    <t>18-May-2020 8:07am</t>
  </si>
  <si>
    <t>E &amp; R PROPERTY SERVICES PTY LTD</t>
  </si>
  <si>
    <t>Green Valley</t>
  </si>
  <si>
    <t>Ray Adam</t>
  </si>
  <si>
    <t>Md</t>
  </si>
  <si>
    <t>po box 1093</t>
  </si>
  <si>
    <t>Green valley</t>
  </si>
  <si>
    <t>rayadam79@gmail.com</t>
  </si>
  <si>
    <t>http://www.erproperty.com.au</t>
  </si>
  <si>
    <r>
      <t>NSW Regions:</t>
    </r>
    <r>
      <rPr>
        <sz val="11"/>
        <color theme="1"/>
        <rFont val="Calibri"/>
        <family val="2"/>
        <scheme val="minor"/>
      </rPr>
      <t xml:space="preserve"> Cumberland/Prospect, South West Sydney, Nepean, Inner West, South East Sydney
</t>
    </r>
  </si>
  <si>
    <t>ER Property Services Corporate Profile.pdf</t>
  </si>
  <si>
    <r>
      <t xml:space="preserve">Certificate of Currency - Public Liability 2020.pdf 
</t>
    </r>
    <r>
      <rPr>
        <b/>
        <sz val="11"/>
        <color theme="1"/>
        <rFont val="Calibri"/>
        <family val="2"/>
        <scheme val="minor"/>
      </rPr>
      <t>Expiry Date:</t>
    </r>
    <r>
      <rPr>
        <sz val="11"/>
        <color theme="1"/>
        <rFont val="Calibri"/>
        <family val="2"/>
        <scheme val="minor"/>
      </rPr>
      <t xml:space="preserve"> 30-Jun-2021</t>
    </r>
  </si>
  <si>
    <r>
      <t xml:space="preserve">Workers Insurance Certificate of Currency.pdf 
</t>
    </r>
    <r>
      <rPr>
        <b/>
        <sz val="11"/>
        <color theme="1"/>
        <rFont val="Calibri"/>
        <family val="2"/>
        <scheme val="minor"/>
      </rPr>
      <t>Expiry Date:</t>
    </r>
    <r>
      <rPr>
        <sz val="11"/>
        <color theme="1"/>
        <rFont val="Calibri"/>
        <family val="2"/>
        <scheme val="minor"/>
      </rPr>
      <t xml:space="preserve"> 30-Jun-2021</t>
    </r>
  </si>
  <si>
    <t>RAY ADAM</t>
  </si>
  <si>
    <t>19-May-2020 10:59am</t>
  </si>
  <si>
    <t>OCS SERVICES PTY LTD</t>
  </si>
  <si>
    <t>OCS Services Pty Ltd</t>
  </si>
  <si>
    <t>Brad Conway</t>
  </si>
  <si>
    <t>General Manager Operations</t>
  </si>
  <si>
    <t>Level 2, 12 Waterloo Road, Macquarie Park NSW 2113 Sydney</t>
  </si>
  <si>
    <t>sydney</t>
  </si>
  <si>
    <t>shilpa.chanana@ocsservices.com</t>
  </si>
  <si>
    <t>https://www.ocs.com/au/</t>
  </si>
  <si>
    <r>
      <t>NSW Regions:</t>
    </r>
    <r>
      <rPr>
        <sz val="11"/>
        <color theme="1"/>
        <rFont val="Calibri"/>
        <family val="2"/>
        <scheme val="minor"/>
      </rPr>
      <t xml:space="preserve"> South East Sydney, Nepean, Central Coast, Riverina/Murray, South West Sydney, Northern Sydney, Hunter, Far North Coast, Illawarra, Central West, Inner West, Cumberland/Prospect, Mid North Coast, Southern Highlands, Orana/Far West
</t>
    </r>
    <r>
      <rPr>
        <b/>
        <sz val="11"/>
        <color theme="1"/>
        <rFont val="Calibri"/>
        <family val="2"/>
        <scheme val="minor"/>
      </rPr>
      <t>States and Territories:</t>
    </r>
    <r>
      <rPr>
        <sz val="11"/>
        <color theme="1"/>
        <rFont val="Calibri"/>
        <family val="2"/>
        <scheme val="minor"/>
      </rPr>
      <t xml:space="preserve"> WA, QLD, VIC</t>
    </r>
  </si>
  <si>
    <t>SCM8961_Capbility and Experience_OCS Services.zip</t>
  </si>
  <si>
    <t>OCS Submission_SCM8971.zip</t>
  </si>
  <si>
    <t>OCS_Quality Management Systems Certification ISO 9001.pdf</t>
  </si>
  <si>
    <t>OCS_AS-NZS 4801_OHS Certification.pdf</t>
  </si>
  <si>
    <t>OCS_Environmental Management System.pdf</t>
  </si>
  <si>
    <r>
      <t xml:space="preserve">OCS_Public and Products Liability.pdf 
</t>
    </r>
    <r>
      <rPr>
        <b/>
        <sz val="11"/>
        <color theme="1"/>
        <rFont val="Calibri"/>
        <family val="2"/>
        <scheme val="minor"/>
      </rPr>
      <t>Expiry Date:</t>
    </r>
    <r>
      <rPr>
        <sz val="11"/>
        <color theme="1"/>
        <rFont val="Calibri"/>
        <family val="2"/>
        <scheme val="minor"/>
      </rPr>
      <t xml:space="preserve"> 30-Nov-2020</t>
    </r>
  </si>
  <si>
    <r>
      <t xml:space="preserve">OCS_Certificate of Currency_NSW.pdf 
</t>
    </r>
    <r>
      <rPr>
        <b/>
        <sz val="11"/>
        <color theme="1"/>
        <rFont val="Calibri"/>
        <family val="2"/>
        <scheme val="minor"/>
      </rPr>
      <t>Expiry Date:</t>
    </r>
    <r>
      <rPr>
        <sz val="11"/>
        <color theme="1"/>
        <rFont val="Calibri"/>
        <family val="2"/>
        <scheme val="minor"/>
      </rPr>
      <t xml:space="preserve"> 30-Nov-2020</t>
    </r>
  </si>
  <si>
    <r>
      <t xml:space="preserve">OCS_Professional Indemnity Insurance.pdf 
</t>
    </r>
    <r>
      <rPr>
        <b/>
        <sz val="11"/>
        <color theme="1"/>
        <rFont val="Calibri"/>
        <family val="2"/>
        <scheme val="minor"/>
      </rPr>
      <t>Expiry Date:</t>
    </r>
    <r>
      <rPr>
        <sz val="11"/>
        <color theme="1"/>
        <rFont val="Calibri"/>
        <family val="2"/>
        <scheme val="minor"/>
      </rPr>
      <t xml:space="preserve"> 30-Nov-2020</t>
    </r>
  </si>
  <si>
    <t>General Manager Operations, Eastern Region</t>
  </si>
  <si>
    <t>20-May-2020 12:02pm</t>
  </si>
  <si>
    <t>OMEGA TRAINING &amp; INTERNATIONAL PROTECTION SERVICES PTY LTD</t>
  </si>
  <si>
    <t>Omega Training &amp; International Protection Services Pty Ltd</t>
  </si>
  <si>
    <t>2a Windsor Road Padstow NSW</t>
  </si>
  <si>
    <t>Paul Gerantonis</t>
  </si>
  <si>
    <t>2a Windsor Road</t>
  </si>
  <si>
    <t>paul@omegaprotection.com.au</t>
  </si>
  <si>
    <t>http://www.omegaprotection.com.au</t>
  </si>
  <si>
    <r>
      <t>NSW Regions:</t>
    </r>
    <r>
      <rPr>
        <sz val="11"/>
        <color theme="1"/>
        <rFont val="Calibri"/>
        <family val="2"/>
        <scheme val="minor"/>
      </rPr>
      <t xml:space="preserve"> Northern Sydney, Hunter, Illawarra, Inner West, Cumberland/Prospect, Southern Highlands, South East Sydney, Nepean, Central Coast, South West Sydney
</t>
    </r>
    <r>
      <rPr>
        <b/>
        <sz val="11"/>
        <color theme="1"/>
        <rFont val="Calibri"/>
        <family val="2"/>
        <scheme val="minor"/>
      </rPr>
      <t>States and Territories:</t>
    </r>
    <r>
      <rPr>
        <sz val="11"/>
        <color theme="1"/>
        <rFont val="Calibri"/>
        <family val="2"/>
        <scheme val="minor"/>
      </rPr>
      <t xml:space="preserve"> ACT</t>
    </r>
  </si>
  <si>
    <r>
      <t xml:space="preserve">COC DECRIPTION PL 2020.pdf 
</t>
    </r>
    <r>
      <rPr>
        <b/>
        <sz val="11"/>
        <color theme="1"/>
        <rFont val="Calibri"/>
        <family val="2"/>
        <scheme val="minor"/>
      </rPr>
      <t>Expiry Date:</t>
    </r>
    <r>
      <rPr>
        <sz val="11"/>
        <color theme="1"/>
        <rFont val="Calibri"/>
        <family val="2"/>
        <scheme val="minor"/>
      </rPr>
      <t xml:space="preserve"> 29-Jan-2021</t>
    </r>
  </si>
  <si>
    <r>
      <t xml:space="preserve">WORKERS COMP.pdf 
</t>
    </r>
    <r>
      <rPr>
        <b/>
        <sz val="11"/>
        <color theme="1"/>
        <rFont val="Calibri"/>
        <family val="2"/>
        <scheme val="minor"/>
      </rPr>
      <t>Expiry Date:</t>
    </r>
    <r>
      <rPr>
        <sz val="11"/>
        <color theme="1"/>
        <rFont val="Calibri"/>
        <family val="2"/>
        <scheme val="minor"/>
      </rPr>
      <t xml:space="preserve"> 31-Aug-2020</t>
    </r>
  </si>
  <si>
    <t>PAUL GERANTONIS</t>
  </si>
  <si>
    <t>21-May-2020 2:12pm</t>
  </si>
  <si>
    <t>New Start Australia Pty Ltd</t>
  </si>
  <si>
    <t>New Start Australia</t>
  </si>
  <si>
    <t>Level 5, 383 George Street, Sydney NSW 2000</t>
  </si>
  <si>
    <t>Daniel Phillips</t>
  </si>
  <si>
    <t>Level 5, 383 George Street</t>
  </si>
  <si>
    <t>ne@newstartau.com.au</t>
  </si>
  <si>
    <t>http://www.newstartau.com.au</t>
  </si>
  <si>
    <r>
      <t>NSW Regions:</t>
    </r>
    <r>
      <rPr>
        <sz val="11"/>
        <color theme="1"/>
        <rFont val="Calibri"/>
        <family val="2"/>
        <scheme val="minor"/>
      </rPr>
      <t xml:space="preserve"> Mid North Coast, Illawarra, Central West, Inner West, Cumberland/Prospect, New England, Southern Highlands, Orana/Far West, South East Sydney, Nepean, Central Coast, Far North Coast, Riverina/Murray, South West Sydney, Northern Sydney, Hunter
</t>
    </r>
    <r>
      <rPr>
        <b/>
        <sz val="11"/>
        <color theme="1"/>
        <rFont val="Calibri"/>
        <family val="2"/>
        <scheme val="minor"/>
      </rPr>
      <t>States and Territories:</t>
    </r>
    <r>
      <rPr>
        <sz val="11"/>
        <color theme="1"/>
        <rFont val="Calibri"/>
        <family val="2"/>
        <scheme val="minor"/>
      </rPr>
      <t xml:space="preserve"> VIC, WA, QLD</t>
    </r>
  </si>
  <si>
    <t>Capability and experience_rev2_New Start.xlsx</t>
  </si>
  <si>
    <t>New Start_Cleaning_Capability Statement_120520.pdf</t>
  </si>
  <si>
    <t>Quality Mgt System ISO 9001_Certification_New Start.pdf</t>
  </si>
  <si>
    <t>WHS Mgt System_AS_NZS4801_Certification_New Start.pdf</t>
  </si>
  <si>
    <t>Environmental Mgt Sytem ISO 14001_2015_Certification_New Start.pdf</t>
  </si>
  <si>
    <r>
      <t xml:space="preserve">Insurer Issued_Certificate of Currency_Pub Liab_Prof Indemnity_New Start_2019-2020.pdf 
</t>
    </r>
    <r>
      <rPr>
        <b/>
        <sz val="11"/>
        <color theme="1"/>
        <rFont val="Calibri"/>
        <family val="2"/>
        <scheme val="minor"/>
      </rPr>
      <t>Expiry Date:</t>
    </r>
    <r>
      <rPr>
        <sz val="11"/>
        <color theme="1"/>
        <rFont val="Calibri"/>
        <family val="2"/>
        <scheme val="minor"/>
      </rPr>
      <t xml:space="preserve"> 30-Nov-2020</t>
    </r>
  </si>
  <si>
    <r>
      <t xml:space="preserve">New Start_WComp_NSW_COC_2020-2021.pdf 
</t>
    </r>
    <r>
      <rPr>
        <b/>
        <sz val="11"/>
        <color theme="1"/>
        <rFont val="Calibri"/>
        <family val="2"/>
        <scheme val="minor"/>
      </rPr>
      <t>Expiry Date:</t>
    </r>
    <r>
      <rPr>
        <sz val="11"/>
        <color theme="1"/>
        <rFont val="Calibri"/>
        <family val="2"/>
        <scheme val="minor"/>
      </rPr>
      <t xml:space="preserve"> 31-Jan-2021</t>
    </r>
  </si>
  <si>
    <t>25-May-2020 1:07pm</t>
  </si>
  <si>
    <t>The Trustee for N &amp; R KHOURI FAMILY TRUST</t>
  </si>
  <si>
    <t>Benchmark Group Solutions ATF N &amp; R KHOURI FAMILY TRUST</t>
  </si>
  <si>
    <t>Charlie Khouri</t>
  </si>
  <si>
    <t>38 Iris St</t>
  </si>
  <si>
    <t>Guildford West</t>
  </si>
  <si>
    <t>charlie@benchmark-au.com</t>
  </si>
  <si>
    <t>http://www.benchmark-au.com</t>
  </si>
  <si>
    <r>
      <t>NSW Regions:</t>
    </r>
    <r>
      <rPr>
        <sz val="11"/>
        <color theme="1"/>
        <rFont val="Calibri"/>
        <family val="2"/>
        <scheme val="minor"/>
      </rPr>
      <t xml:space="preserve"> Hunter, Mid North Coast, Illawarra, Inner West, Cumberland/Prospect, New England, Southern Highlands, South East Sydney, Nepean, Central Coast, South West Sydney, Northern Sydney
</t>
    </r>
  </si>
  <si>
    <t>SCM8961_Capbility and Experience_Benchmark Group Solutions.xlsx</t>
  </si>
  <si>
    <t>Benchmark Group Solutions Capability Statement Feb 2020.pdf</t>
  </si>
  <si>
    <t>Trust Deed N and R Khouri Family Trust.pdf</t>
  </si>
  <si>
    <r>
      <t xml:space="preserve">Benchmark COC endt 20.pdf 
</t>
    </r>
    <r>
      <rPr>
        <b/>
        <sz val="11"/>
        <color theme="1"/>
        <rFont val="Calibri"/>
        <family val="2"/>
        <scheme val="minor"/>
      </rPr>
      <t>Expiry Date:</t>
    </r>
    <r>
      <rPr>
        <sz val="11"/>
        <color theme="1"/>
        <rFont val="Calibri"/>
        <family val="2"/>
        <scheme val="minor"/>
      </rPr>
      <t xml:space="preserve"> 30-Nov-2020</t>
    </r>
  </si>
  <si>
    <r>
      <t xml:space="preserve">177939701 - Certificate of Currency workers comp.pdf 
</t>
    </r>
    <r>
      <rPr>
        <b/>
        <sz val="11"/>
        <color theme="1"/>
        <rFont val="Calibri"/>
        <family val="2"/>
        <scheme val="minor"/>
      </rPr>
      <t>Expiry Date:</t>
    </r>
    <r>
      <rPr>
        <sz val="11"/>
        <color theme="1"/>
        <rFont val="Calibri"/>
        <family val="2"/>
        <scheme val="minor"/>
      </rPr>
      <t xml:space="preserve"> 31-Mar-2021</t>
    </r>
  </si>
  <si>
    <t>26-May-2020 2:57pm</t>
  </si>
  <si>
    <t>MODERN BUILDING SOLUTIONS PTY LTD</t>
  </si>
  <si>
    <t>Modern Building Solutions</t>
  </si>
  <si>
    <t>MBS</t>
  </si>
  <si>
    <t>Kaminski Mateusz / Matthew</t>
  </si>
  <si>
    <t>12 BALLINA STREET</t>
  </si>
  <si>
    <t>Colebee</t>
  </si>
  <si>
    <t>mbs.pty.ltd@gmail.com</t>
  </si>
  <si>
    <r>
      <t>NSW Regions:</t>
    </r>
    <r>
      <rPr>
        <sz val="11"/>
        <color theme="1"/>
        <rFont val="Calibri"/>
        <family val="2"/>
        <scheme val="minor"/>
      </rPr>
      <t xml:space="preserve"> South West Sydney, Northern Sydney, Hunter, Illawarra, Central West, Inner West, Cumberland/Prospect, New England, Orana/Far West, South East Sydney, Nepean, Central Coast, Riverina/Murray
</t>
    </r>
    <r>
      <rPr>
        <b/>
        <sz val="11"/>
        <color theme="1"/>
        <rFont val="Calibri"/>
        <family val="2"/>
        <scheme val="minor"/>
      </rPr>
      <t>States and Territories:</t>
    </r>
    <r>
      <rPr>
        <sz val="11"/>
        <color theme="1"/>
        <rFont val="Calibri"/>
        <family val="2"/>
        <scheme val="minor"/>
      </rPr>
      <t xml:space="preserve"> ACT</t>
    </r>
  </si>
  <si>
    <t>MBS Capability and Experience v2.xlsx</t>
  </si>
  <si>
    <t>MBS profile.pdf</t>
  </si>
  <si>
    <r>
      <t xml:space="preserve">PL Certificate of Currency.pdf 
</t>
    </r>
    <r>
      <rPr>
        <b/>
        <sz val="11"/>
        <color theme="1"/>
        <rFont val="Calibri"/>
        <family val="2"/>
        <scheme val="minor"/>
      </rPr>
      <t>Expiry Date:</t>
    </r>
    <r>
      <rPr>
        <sz val="11"/>
        <color theme="1"/>
        <rFont val="Calibri"/>
        <family val="2"/>
        <scheme val="minor"/>
      </rPr>
      <t xml:space="preserve"> 31-Jan-2021</t>
    </r>
  </si>
  <si>
    <r>
      <t xml:space="preserve">2020 residencial building Workers Insurance Certificate of Currency.pdf 
</t>
    </r>
    <r>
      <rPr>
        <b/>
        <sz val="11"/>
        <color theme="1"/>
        <rFont val="Calibri"/>
        <family val="2"/>
        <scheme val="minor"/>
      </rPr>
      <t>Expiry Date:</t>
    </r>
    <r>
      <rPr>
        <sz val="11"/>
        <color theme="1"/>
        <rFont val="Calibri"/>
        <family val="2"/>
        <scheme val="minor"/>
      </rPr>
      <t xml:space="preserve"> 31-Dec-2020</t>
    </r>
  </si>
  <si>
    <t>Mateusz Kaminski</t>
  </si>
  <si>
    <t>27-May-2020 11:36am</t>
  </si>
  <si>
    <t>A TALUKDER PTY LTD</t>
  </si>
  <si>
    <t>punchbowl</t>
  </si>
  <si>
    <t>chanchal talukder</t>
  </si>
  <si>
    <t>1 Lyon Avenue</t>
  </si>
  <si>
    <t>PUNCHBOWL</t>
  </si>
  <si>
    <t>talukderc82@gmail.com</t>
  </si>
  <si>
    <t>http://www.sriclean.com.au</t>
  </si>
  <si>
    <r>
      <t>NSW Regions:</t>
    </r>
    <r>
      <rPr>
        <sz val="11"/>
        <color theme="1"/>
        <rFont val="Calibri"/>
        <family val="2"/>
        <scheme val="minor"/>
      </rPr>
      <t xml:space="preserve"> Riverina/Murray, South West Sydney, Northern Sydney, Central Coast, Illawarra, Central West, Inner West, Cumberland/Prospect, Southern Highlands, Orana/Far West, South East Sydney, Nepean
</t>
    </r>
  </si>
  <si>
    <t>Capability and experience filled.xlsx</t>
  </si>
  <si>
    <t>WHS_SRI CLEANING SERVICE PDF.pdf</t>
  </si>
  <si>
    <r>
      <t xml:space="preserve">Policy Schedule.pdf 
</t>
    </r>
    <r>
      <rPr>
        <b/>
        <sz val="11"/>
        <color theme="1"/>
        <rFont val="Calibri"/>
        <family val="2"/>
        <scheme val="minor"/>
      </rPr>
      <t>Expiry Date:</t>
    </r>
    <r>
      <rPr>
        <sz val="11"/>
        <color theme="1"/>
        <rFont val="Calibri"/>
        <family val="2"/>
        <scheme val="minor"/>
      </rPr>
      <t xml:space="preserve"> 1-Apr-2021</t>
    </r>
  </si>
  <si>
    <r>
      <t xml:space="preserve">Workers Insurance Certificate of Currency.pdf 
</t>
    </r>
    <r>
      <rPr>
        <b/>
        <sz val="11"/>
        <color theme="1"/>
        <rFont val="Calibri"/>
        <family val="2"/>
        <scheme val="minor"/>
      </rPr>
      <t>Expiry Date:</t>
    </r>
    <r>
      <rPr>
        <sz val="11"/>
        <color theme="1"/>
        <rFont val="Calibri"/>
        <family val="2"/>
        <scheme val="minor"/>
      </rPr>
      <t xml:space="preserve"> 1-Apr-2021</t>
    </r>
  </si>
  <si>
    <t>Hari</t>
  </si>
  <si>
    <t>General manager</t>
  </si>
  <si>
    <t>27-May-2020 11:35am</t>
  </si>
  <si>
    <t>FIELD SERVICES GROUP PTY LTD</t>
  </si>
  <si>
    <t>3 Northcote Street Mortlake NSW 2137</t>
  </si>
  <si>
    <t>John Vines</t>
  </si>
  <si>
    <t>10 Gerrish Street</t>
  </si>
  <si>
    <t>Gladesville NSW</t>
  </si>
  <si>
    <t>info@fieldservicesgroup.com.au</t>
  </si>
  <si>
    <t>http://www.fieldservicesgroup.com.au</t>
  </si>
  <si>
    <r>
      <t>NSW Regions:</t>
    </r>
    <r>
      <rPr>
        <sz val="11"/>
        <color theme="1"/>
        <rFont val="Calibri"/>
        <family val="2"/>
        <scheme val="minor"/>
      </rPr>
      <t xml:space="preserve"> Inner West, Cumberland/Prospect, South East Sydney, Nepean, South West Sydney, Northern Sydney, Central Coast, Illawarra
</t>
    </r>
  </si>
  <si>
    <t>FINAL-FSGCapability and Experience v2.xlsx</t>
  </si>
  <si>
    <t>Capability Statement -PDF.pdf</t>
  </si>
  <si>
    <r>
      <t xml:space="preserve">certificate-2836841-23-20200504100548.pdf 
</t>
    </r>
    <r>
      <rPr>
        <b/>
        <sz val="11"/>
        <color theme="1"/>
        <rFont val="Calibri"/>
        <family val="2"/>
        <scheme val="minor"/>
      </rPr>
      <t>Expiry Date:</t>
    </r>
    <r>
      <rPr>
        <sz val="11"/>
        <color theme="1"/>
        <rFont val="Calibri"/>
        <family val="2"/>
        <scheme val="minor"/>
      </rPr>
      <t xml:space="preserve"> 2-Oct-2020</t>
    </r>
  </si>
  <si>
    <r>
      <t xml:space="preserve">Workers Insurance Certificate of Currency_FSG.pdf 
</t>
    </r>
    <r>
      <rPr>
        <b/>
        <sz val="11"/>
        <color theme="1"/>
        <rFont val="Calibri"/>
        <family val="2"/>
        <scheme val="minor"/>
      </rPr>
      <t>Expiry Date:</t>
    </r>
    <r>
      <rPr>
        <sz val="11"/>
        <color theme="1"/>
        <rFont val="Calibri"/>
        <family val="2"/>
        <scheme val="minor"/>
      </rPr>
      <t xml:space="preserve"> 17-Jul-2020</t>
    </r>
  </si>
  <si>
    <t>Executive Director</t>
  </si>
  <si>
    <t>28-May-2020 12:06pm</t>
  </si>
  <si>
    <t>FOSTER, JESSICA LEE</t>
  </si>
  <si>
    <t>COAST TO COUNTRY CONCIERGE</t>
  </si>
  <si>
    <t>1264 Bolong Rd Coolangatta NSW 2535</t>
  </si>
  <si>
    <t>Jessica Foster</t>
  </si>
  <si>
    <t>Owner</t>
  </si>
  <si>
    <t>1264 Bolong Rd</t>
  </si>
  <si>
    <t>Coolangatta NSW</t>
  </si>
  <si>
    <t>ctcconcierge@gmail.com</t>
  </si>
  <si>
    <t>SCM8961_Capability and Experience_Coast to Country Concierge.xlsx</t>
  </si>
  <si>
    <r>
      <t xml:space="preserve">Mobile Business Insurance Certificate of Currency Public Liability.pdf 
</t>
    </r>
    <r>
      <rPr>
        <b/>
        <sz val="11"/>
        <color theme="1"/>
        <rFont val="Calibri"/>
        <family val="2"/>
        <scheme val="minor"/>
      </rPr>
      <t>Expiry Date:</t>
    </r>
    <r>
      <rPr>
        <sz val="11"/>
        <color theme="1"/>
        <rFont val="Calibri"/>
        <family val="2"/>
        <scheme val="minor"/>
      </rPr>
      <t xml:space="preserve"> 15-Mar-2021</t>
    </r>
  </si>
  <si>
    <r>
      <t xml:space="preserve">Workers Insurance Certificate of Currency.pdf 
</t>
    </r>
    <r>
      <rPr>
        <b/>
        <sz val="11"/>
        <color theme="1"/>
        <rFont val="Calibri"/>
        <family val="2"/>
        <scheme val="minor"/>
      </rPr>
      <t>Expiry Date:</t>
    </r>
    <r>
      <rPr>
        <sz val="11"/>
        <color theme="1"/>
        <rFont val="Calibri"/>
        <family val="2"/>
        <scheme val="minor"/>
      </rPr>
      <t xml:space="preserve"> 11-Oct-2020</t>
    </r>
  </si>
  <si>
    <t>Jessica Lee Foster</t>
  </si>
  <si>
    <t>2-Jun-2020 11:45am</t>
  </si>
  <si>
    <t>WT Management Pty Ltd</t>
  </si>
  <si>
    <t>Trusted Cleaning Services Brisbane</t>
  </si>
  <si>
    <t>Trusted Pest Management</t>
  </si>
  <si>
    <t>Mathew Ross</t>
  </si>
  <si>
    <t>58 Wallis Street</t>
  </si>
  <si>
    <t>Woollahra NSW</t>
  </si>
  <si>
    <t>mathew@trustedpestmanagement.com.au</t>
  </si>
  <si>
    <t>http://www.trustedpestmanagement.com.au</t>
  </si>
  <si>
    <r>
      <t>NSW Regions:</t>
    </r>
    <r>
      <rPr>
        <sz val="11"/>
        <color theme="1"/>
        <rFont val="Calibri"/>
        <family val="2"/>
        <scheme val="minor"/>
      </rPr>
      <t xml:space="preserve"> Central Coast, South West Sydney, Northern Sydney, Hunter, Far North Coast, Inner West, Cumberland/Prospect, Mid North Coast, South East Sydney, Nepean
</t>
    </r>
    <r>
      <rPr>
        <b/>
        <sz val="11"/>
        <color theme="1"/>
        <rFont val="Calibri"/>
        <family val="2"/>
        <scheme val="minor"/>
      </rPr>
      <t>States and Territories:</t>
    </r>
    <r>
      <rPr>
        <sz val="11"/>
        <color theme="1"/>
        <rFont val="Calibri"/>
        <family val="2"/>
        <scheme val="minor"/>
      </rPr>
      <t xml:space="preserve"> QLD</t>
    </r>
  </si>
  <si>
    <t>A4_1_PAGE_TPM_PATHOGENS__COVI_20200508_01.pdf</t>
  </si>
  <si>
    <r>
      <t xml:space="preserve">3. Certificate of Insurance expires 12-02-2021.pdf 
</t>
    </r>
    <r>
      <rPr>
        <b/>
        <sz val="11"/>
        <color theme="1"/>
        <rFont val="Calibri"/>
        <family val="2"/>
        <scheme val="minor"/>
      </rPr>
      <t>Expiry Date:</t>
    </r>
    <r>
      <rPr>
        <sz val="11"/>
        <color theme="1"/>
        <rFont val="Calibri"/>
        <family val="2"/>
        <scheme val="minor"/>
      </rPr>
      <t xml:space="preserve"> 12-Feb-2021</t>
    </r>
  </si>
  <si>
    <r>
      <t xml:space="preserve">iCare - Workers Insurance Certificate of Currency.pdf- 2019 - 2020.pdf 
</t>
    </r>
    <r>
      <rPr>
        <b/>
        <sz val="11"/>
        <color theme="1"/>
        <rFont val="Calibri"/>
        <family val="2"/>
        <scheme val="minor"/>
      </rPr>
      <t>Expiry Date:</t>
    </r>
    <r>
      <rPr>
        <sz val="11"/>
        <color theme="1"/>
        <rFont val="Calibri"/>
        <family val="2"/>
        <scheme val="minor"/>
      </rPr>
      <t xml:space="preserve"> 31-Jul-2020</t>
    </r>
  </si>
  <si>
    <t>2-Jun-2020 4:43pm</t>
  </si>
  <si>
    <t>SAMARITANS FOUNDATION DIOCESE OF NEWCASTLE</t>
  </si>
  <si>
    <t>SAMARITANS FOUNDATION</t>
  </si>
  <si>
    <t>Other Incorporated Entity</t>
  </si>
  <si>
    <t>36 Warabrook Boulevard, Warabrook, NSW 2304</t>
  </si>
  <si>
    <t>Michaela Holloway</t>
  </si>
  <si>
    <t>Business Development Lead</t>
  </si>
  <si>
    <t>36 Warabrook Boulevard</t>
  </si>
  <si>
    <t>Warabrook</t>
  </si>
  <si>
    <t>Newcastle</t>
  </si>
  <si>
    <t>michaela.holloway@samaritans.org.au</t>
  </si>
  <si>
    <t>http://www.samaritans.org.au</t>
  </si>
  <si>
    <r>
      <t>NSW Regions:</t>
    </r>
    <r>
      <rPr>
        <sz val="11"/>
        <color theme="1"/>
        <rFont val="Calibri"/>
        <family val="2"/>
        <scheme val="minor"/>
      </rPr>
      <t xml:space="preserve"> Central West, Mid North Coast, Central Coast, Hunter
</t>
    </r>
  </si>
  <si>
    <t>SCM8961_Capability and Experience_Samaritans.xlsx</t>
  </si>
  <si>
    <t>Samaritans_Cleaning-Service_Employment.pdf</t>
  </si>
  <si>
    <r>
      <t xml:space="preserve">Certificate of Currency Public Liability Insurance.pdf 
</t>
    </r>
    <r>
      <rPr>
        <b/>
        <sz val="11"/>
        <color theme="1"/>
        <rFont val="Calibri"/>
        <family val="2"/>
        <scheme val="minor"/>
      </rPr>
      <t>Expiry Date:</t>
    </r>
    <r>
      <rPr>
        <sz val="11"/>
        <color theme="1"/>
        <rFont val="Calibri"/>
        <family val="2"/>
        <scheme val="minor"/>
      </rPr>
      <t xml:space="preserve"> 30-Nov-2020</t>
    </r>
  </si>
  <si>
    <r>
      <t xml:space="preserve">Samaritans Foundation Workers Compensation Certificate of Currency 19-20.pdf 
</t>
    </r>
    <r>
      <rPr>
        <b/>
        <sz val="11"/>
        <color theme="1"/>
        <rFont val="Calibri"/>
        <family val="2"/>
        <scheme val="minor"/>
      </rPr>
      <t>Expiry Date:</t>
    </r>
    <r>
      <rPr>
        <sz val="11"/>
        <color theme="1"/>
        <rFont val="Calibri"/>
        <family val="2"/>
        <scheme val="minor"/>
      </rPr>
      <t xml:space="preserve"> 30-Jun-2020</t>
    </r>
  </si>
  <si>
    <t>Wayne Martin Curry</t>
  </si>
  <si>
    <t>Executive Manager, Service Design and Delivery</t>
  </si>
  <si>
    <t>Australian Disability Enterprise</t>
  </si>
  <si>
    <t>Green highlights in line with "Economic development, social outcomes and sustainability" objectives of Section 1 of the NSW Gov Procurement Policy Framework</t>
  </si>
  <si>
    <t>Region (Metro/Regional/Commercial/Unkown/Interstate)</t>
  </si>
  <si>
    <t>Commercial/interstate/unknown</t>
  </si>
  <si>
    <t>Sydney Metro</t>
  </si>
  <si>
    <t>Regional</t>
  </si>
  <si>
    <t>Newcastle Metro</t>
  </si>
  <si>
    <t>Illawarra Metro</t>
  </si>
  <si>
    <t>Self-declared</t>
  </si>
  <si>
    <t>Small</t>
  </si>
  <si>
    <t>Medium</t>
  </si>
  <si>
    <t>Large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</si>
</sst>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i/>
      <sz val="11"/>
      <color theme="1"/>
      <name val="Calibri"/>
      <family val="2"/>
      <scheme val="minor"/>
    </font>
    <font>
      <sz val="9"/>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1">
    <xf numFmtId="0" fontId="0" fillId="0" borderId="0" xfId="0"/>
    <xf numFmtId="0" fontId="16" fillId="0" borderId="10" xfId="0" applyFont="1" applyBorder="1" applyAlignment="1">
      <alignment horizontal="center" vertical="center" wrapText="1"/>
    </xf>
    <xf numFmtId="0" fontId="0" fillId="0" borderId="10" xfId="0" applyBorder="1" applyAlignment="1">
      <alignment horizontal="left" vertical="top"/>
    </xf>
    <xf numFmtId="0" fontId="0" fillId="0" borderId="10" xfId="0" applyBorder="1" applyAlignment="1">
      <alignment horizontal="left" vertical="top" wrapText="1"/>
    </xf>
    <xf numFmtId="0" fontId="16" fillId="0" borderId="10" xfId="0" applyFont="1" applyBorder="1" applyAlignment="1">
      <alignment horizontal="left" vertical="top"/>
    </xf>
    <xf numFmtId="0" fontId="19" fillId="0" borderId="10" xfId="0" applyFont="1" applyBorder="1" applyAlignment="1">
      <alignment horizontal="left" vertical="top"/>
    </xf>
    <xf numFmtId="0" fontId="0" fillId="0" borderId="10" xfId="0" applyFill="1" applyBorder="1" applyAlignment="1">
      <alignment horizontal="left" vertical="top"/>
    </xf>
    <xf numFmtId="0" fontId="0" fillId="33" borderId="10" xfId="0" applyFill="1" applyBorder="1" applyAlignment="1">
      <alignment horizontal="left" vertical="top"/>
    </xf>
    <xf numFmtId="0" fontId="18" fillId="0" borderId="0" xfId="0" applyFont="1" applyBorder="1"/>
    <xf numFmtId="0" fontId="0" fillId="0" borderId="0" xfId="0" applyBorder="1"/>
    <xf numFmtId="0" fontId="16" fillId="0" borderId="0" xfId="0" applyFont="1" applyBorder="1" applyAlignment="1">
      <alignment horizontal="left" vertical="top" wrapText="1"/>
    </xf>
    <xf numFmtId="0" fontId="0" fillId="0" borderId="0" xfId="0" applyBorder="1" applyAlignment="1">
      <alignment horizontal="left" vertical="top"/>
    </xf>
    <xf numFmtId="0" fontId="0" fillId="0" borderId="0" xfId="0" applyBorder="1" applyAlignment="1">
      <alignment horizontal="left" vertical="top" wrapText="1"/>
    </xf>
    <xf numFmtId="0" fontId="16" fillId="0" borderId="0" xfId="0" applyFont="1" applyBorder="1" applyAlignment="1">
      <alignment vertical="top" wrapText="1"/>
    </xf>
    <xf numFmtId="0" fontId="0" fillId="0" borderId="0" xfId="0" applyBorder="1" applyAlignment="1">
      <alignment horizontal="center" vertical="center" wrapText="1"/>
    </xf>
    <xf numFmtId="0" fontId="16" fillId="0" borderId="10" xfId="0" applyFont="1" applyBorder="1" applyAlignment="1">
      <alignment vertical="top" wrapText="1"/>
    </xf>
    <xf numFmtId="0" fontId="16" fillId="0" borderId="10" xfId="0" applyFont="1" applyBorder="1" applyAlignment="1">
      <alignment horizontal="left" vertical="top" wrapText="1"/>
    </xf>
    <xf numFmtId="0" fontId="16" fillId="0" borderId="10" xfId="0" applyFont="1" applyBorder="1" applyAlignment="1">
      <alignment horizontal="left" vertical="top" wrapText="1"/>
    </xf>
    <xf numFmtId="0" fontId="20" fillId="33" borderId="0" xfId="0" applyFont="1" applyFill="1" applyBorder="1" applyAlignment="1">
      <alignment horizontal="left" wrapText="1"/>
    </xf>
    <xf numFmtId="0" fontId="16" fillId="0" borderId="10" xfId="0" applyFont="1" applyBorder="1" applyAlignment="1">
      <alignment vertical="top" wrapText="1"/>
    </xf>
    <xf numFmtId="0" fontId="16" fillId="0" borderId="0" xfId="0" applyFont="1" applyBorder="1" applyAlignment="1">
      <alignment horizontal="lef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CM91"/>
  <sheetViews>
    <sheetView showGridLines="0" tabSelected="1" zoomScale="75" zoomScaleNormal="75" workbookViewId="0">
      <selection activeCell="B6" sqref="B6"/>
    </sheetView>
  </sheetViews>
  <sheetFormatPr defaultColWidth="8.87890625" defaultRowHeight="14.35" x14ac:dyDescent="0.5"/>
  <cols>
    <col min="1" max="1" width="8.46875" style="9" customWidth="1"/>
    <col min="2" max="2" width="20.64453125" style="9" customWidth="1"/>
    <col min="3" max="3" width="24.52734375" style="9" bestFit="1" customWidth="1"/>
    <col min="4" max="5" width="13.46875" style="9" customWidth="1"/>
    <col min="6" max="7" width="25.05859375" style="9" customWidth="1"/>
    <col min="8" max="10" width="20.64453125" style="9" customWidth="1"/>
    <col min="11" max="91" width="19.64453125" style="9" customWidth="1"/>
    <col min="92" max="16384" width="8.87890625" style="9"/>
  </cols>
  <sheetData>
    <row r="1" spans="1:91" ht="30.7" x14ac:dyDescent="1">
      <c r="A1" s="8" t="s">
        <v>0</v>
      </c>
    </row>
    <row r="2" spans="1:91" ht="15" customHeight="1" x14ac:dyDescent="0.5">
      <c r="A2" s="18" t="s">
        <v>1392</v>
      </c>
      <c r="B2" s="18"/>
      <c r="C2" s="18"/>
      <c r="D2" s="18"/>
      <c r="E2" s="18"/>
      <c r="F2" s="18"/>
      <c r="G2" s="18"/>
      <c r="H2" s="18"/>
      <c r="I2" s="18"/>
      <c r="J2" s="18"/>
      <c r="K2" s="18"/>
    </row>
    <row r="3" spans="1:91" ht="14.45" customHeight="1" x14ac:dyDescent="0.5">
      <c r="A3" s="20" t="s">
        <v>1</v>
      </c>
      <c r="B3" s="20"/>
    </row>
    <row r="4" spans="1:91" ht="43" x14ac:dyDescent="0.5">
      <c r="A4" s="10" t="s">
        <v>2</v>
      </c>
      <c r="B4" s="11" t="s">
        <v>3</v>
      </c>
    </row>
    <row r="5" spans="1:91" ht="28.7" x14ac:dyDescent="0.5">
      <c r="A5" s="10" t="s">
        <v>4</v>
      </c>
      <c r="B5" s="12" t="s">
        <v>5</v>
      </c>
    </row>
    <row r="6" spans="1:91" ht="28.7" x14ac:dyDescent="0.5">
      <c r="A6" s="10" t="s">
        <v>6</v>
      </c>
      <c r="B6" s="12" t="s">
        <v>7</v>
      </c>
    </row>
    <row r="7" spans="1:91" ht="14.45" customHeight="1" x14ac:dyDescent="0.5">
      <c r="A7" s="13" t="s">
        <v>8</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row>
    <row r="8" spans="1:91" ht="14.45" customHeight="1" x14ac:dyDescent="0.5">
      <c r="A8" s="15" t="s">
        <v>9</v>
      </c>
      <c r="B8" s="15" t="s">
        <v>10</v>
      </c>
      <c r="C8" s="19" t="s">
        <v>13</v>
      </c>
      <c r="D8" s="19"/>
      <c r="E8" s="19"/>
      <c r="F8" s="15"/>
      <c r="G8" s="15"/>
      <c r="H8" s="19" t="s">
        <v>12</v>
      </c>
      <c r="I8" s="19"/>
      <c r="J8" s="19"/>
      <c r="K8" s="19"/>
      <c r="L8" s="19"/>
      <c r="M8" s="19"/>
      <c r="N8" s="19"/>
      <c r="O8" s="19"/>
      <c r="P8" s="19"/>
      <c r="Q8" s="19"/>
      <c r="R8" s="19"/>
      <c r="S8" s="19"/>
      <c r="T8" s="19"/>
      <c r="U8" s="19"/>
      <c r="V8" s="19"/>
      <c r="W8" s="19"/>
      <c r="X8" s="19"/>
      <c r="Y8" s="19"/>
      <c r="Z8" s="19"/>
      <c r="AA8" s="19"/>
      <c r="AB8" s="19"/>
      <c r="AC8" s="19"/>
      <c r="AD8" s="19"/>
      <c r="AE8" s="16" t="s">
        <v>14</v>
      </c>
      <c r="AF8" s="17" t="s">
        <v>15</v>
      </c>
      <c r="AG8" s="17"/>
      <c r="AH8" s="17"/>
      <c r="AI8" s="17"/>
      <c r="AJ8" s="17"/>
      <c r="AK8" s="17"/>
      <c r="AL8" s="17"/>
      <c r="AM8" s="17"/>
      <c r="AN8" s="17"/>
      <c r="AO8" s="17"/>
      <c r="AP8" s="17"/>
      <c r="AQ8" s="17"/>
      <c r="AR8" s="17"/>
      <c r="AS8" s="17"/>
      <c r="AT8" s="17"/>
      <c r="AU8" s="17"/>
      <c r="AV8" s="17"/>
      <c r="AW8" s="17"/>
      <c r="AX8" s="17"/>
      <c r="AY8" s="17"/>
      <c r="AZ8" s="17" t="s">
        <v>16</v>
      </c>
      <c r="BA8" s="17"/>
      <c r="BB8" s="17"/>
      <c r="BC8" s="17"/>
      <c r="BD8" s="17"/>
      <c r="BE8" s="17"/>
      <c r="BF8" s="17"/>
      <c r="BG8" s="17"/>
      <c r="BH8" s="17"/>
      <c r="BI8" s="17"/>
      <c r="BJ8" s="17"/>
      <c r="BK8" s="17"/>
      <c r="BL8" s="17"/>
      <c r="BM8" s="17"/>
      <c r="BN8" s="17"/>
      <c r="BO8" s="17"/>
      <c r="BP8" s="17"/>
      <c r="BQ8" s="17"/>
      <c r="BR8" s="17"/>
      <c r="BS8" s="17"/>
      <c r="BT8" s="17"/>
      <c r="BU8" s="17"/>
      <c r="BV8" s="17"/>
      <c r="BW8" s="17"/>
      <c r="BX8" s="17" t="s">
        <v>17</v>
      </c>
      <c r="BY8" s="17"/>
      <c r="BZ8" s="17"/>
      <c r="CA8" s="17"/>
      <c r="CB8" s="17"/>
      <c r="CC8" s="17"/>
      <c r="CD8" s="17"/>
      <c r="CE8" s="17"/>
      <c r="CF8" s="17"/>
      <c r="CG8" s="17"/>
      <c r="CH8" s="17"/>
      <c r="CI8" s="17"/>
      <c r="CJ8" s="17"/>
      <c r="CK8" s="17"/>
      <c r="CL8" s="17"/>
      <c r="CM8" s="17"/>
    </row>
    <row r="9" spans="1:91" s="14" customFormat="1" ht="114.7" x14ac:dyDescent="0.5">
      <c r="A9" s="1" t="s">
        <v>9</v>
      </c>
      <c r="B9" s="1" t="s">
        <v>10</v>
      </c>
      <c r="C9" s="1" t="s">
        <v>13</v>
      </c>
      <c r="D9" s="1" t="s">
        <v>1391</v>
      </c>
      <c r="E9" s="1" t="s">
        <v>21</v>
      </c>
      <c r="F9" s="1" t="s">
        <v>22</v>
      </c>
      <c r="G9" s="1" t="s">
        <v>1393</v>
      </c>
      <c r="H9" s="1" t="s">
        <v>23</v>
      </c>
      <c r="I9" s="1" t="s">
        <v>24</v>
      </c>
      <c r="J9" s="1" t="s">
        <v>25</v>
      </c>
      <c r="K9" s="1" t="s">
        <v>11</v>
      </c>
      <c r="L9" s="1" t="s">
        <v>18</v>
      </c>
      <c r="M9" s="1" t="s">
        <v>19</v>
      </c>
      <c r="N9" s="1" t="s">
        <v>20</v>
      </c>
      <c r="O9" s="1" t="s">
        <v>26</v>
      </c>
      <c r="P9" s="1" t="s">
        <v>27</v>
      </c>
      <c r="Q9" s="1" t="s">
        <v>28</v>
      </c>
      <c r="R9" s="1" t="s">
        <v>29</v>
      </c>
      <c r="S9" s="1" t="s">
        <v>30</v>
      </c>
      <c r="T9" s="1" t="s">
        <v>31</v>
      </c>
      <c r="U9" s="1" t="s">
        <v>32</v>
      </c>
      <c r="V9" s="1" t="s">
        <v>33</v>
      </c>
      <c r="W9" s="1" t="s">
        <v>34</v>
      </c>
      <c r="X9" s="1" t="s">
        <v>35</v>
      </c>
      <c r="Y9" s="1" t="s">
        <v>36</v>
      </c>
      <c r="Z9" s="1" t="s">
        <v>37</v>
      </c>
      <c r="AA9" s="1" t="s">
        <v>38</v>
      </c>
      <c r="AB9" s="1" t="s">
        <v>39</v>
      </c>
      <c r="AC9" s="1" t="s">
        <v>40</v>
      </c>
      <c r="AD9" s="1" t="s">
        <v>41</v>
      </c>
      <c r="AE9" s="1" t="s">
        <v>14</v>
      </c>
      <c r="AF9" s="1" t="s">
        <v>42</v>
      </c>
      <c r="AG9" s="1" t="s">
        <v>43</v>
      </c>
      <c r="AH9" s="1" t="s">
        <v>44</v>
      </c>
      <c r="AI9" s="1" t="s">
        <v>45</v>
      </c>
      <c r="AJ9" s="1" t="s">
        <v>46</v>
      </c>
      <c r="AK9" s="1" t="s">
        <v>47</v>
      </c>
      <c r="AL9" s="1" t="s">
        <v>48</v>
      </c>
      <c r="AM9" s="1" t="s">
        <v>49</v>
      </c>
      <c r="AN9" s="1" t="s">
        <v>50</v>
      </c>
      <c r="AO9" s="1" t="s">
        <v>51</v>
      </c>
      <c r="AP9" s="1" t="s">
        <v>52</v>
      </c>
      <c r="AQ9" s="1" t="s">
        <v>53</v>
      </c>
      <c r="AR9" s="1" t="s">
        <v>54</v>
      </c>
      <c r="AS9" s="1" t="s">
        <v>55</v>
      </c>
      <c r="AT9" s="1" t="s">
        <v>56</v>
      </c>
      <c r="AU9" s="1" t="s">
        <v>57</v>
      </c>
      <c r="AV9" s="1" t="s">
        <v>58</v>
      </c>
      <c r="AW9" s="1" t="s">
        <v>59</v>
      </c>
      <c r="AX9" s="1" t="s">
        <v>60</v>
      </c>
      <c r="AY9" s="1" t="s">
        <v>61</v>
      </c>
      <c r="AZ9" s="1" t="s">
        <v>42</v>
      </c>
      <c r="BA9" s="1" t="s">
        <v>43</v>
      </c>
      <c r="BB9" s="1" t="s">
        <v>44</v>
      </c>
      <c r="BC9" s="1" t="s">
        <v>45</v>
      </c>
      <c r="BD9" s="1" t="s">
        <v>46</v>
      </c>
      <c r="BE9" s="1" t="s">
        <v>47</v>
      </c>
      <c r="BF9" s="1" t="s">
        <v>48</v>
      </c>
      <c r="BG9" s="1" t="s">
        <v>49</v>
      </c>
      <c r="BH9" s="1" t="s">
        <v>50</v>
      </c>
      <c r="BI9" s="1" t="s">
        <v>51</v>
      </c>
      <c r="BJ9" s="1" t="s">
        <v>62</v>
      </c>
      <c r="BK9" s="1" t="s">
        <v>63</v>
      </c>
      <c r="BL9" s="1" t="s">
        <v>64</v>
      </c>
      <c r="BM9" s="1" t="s">
        <v>52</v>
      </c>
      <c r="BN9" s="1" t="s">
        <v>53</v>
      </c>
      <c r="BO9" s="1" t="s">
        <v>54</v>
      </c>
      <c r="BP9" s="1" t="s">
        <v>55</v>
      </c>
      <c r="BQ9" s="1" t="s">
        <v>65</v>
      </c>
      <c r="BR9" s="1" t="s">
        <v>56</v>
      </c>
      <c r="BS9" s="1" t="s">
        <v>57</v>
      </c>
      <c r="BT9" s="1" t="s">
        <v>58</v>
      </c>
      <c r="BU9" s="1" t="s">
        <v>59</v>
      </c>
      <c r="BV9" s="1" t="s">
        <v>60</v>
      </c>
      <c r="BW9" s="1" t="s">
        <v>61</v>
      </c>
      <c r="BX9" s="1" t="s">
        <v>66</v>
      </c>
      <c r="BY9" s="1" t="s">
        <v>67</v>
      </c>
      <c r="BZ9" s="1" t="s">
        <v>68</v>
      </c>
      <c r="CA9" s="1" t="s">
        <v>69</v>
      </c>
      <c r="CB9" s="1" t="s">
        <v>70</v>
      </c>
      <c r="CC9" s="1" t="s">
        <v>71</v>
      </c>
      <c r="CD9" s="1" t="s">
        <v>72</v>
      </c>
      <c r="CE9" s="1" t="s">
        <v>73</v>
      </c>
      <c r="CF9" s="1" t="s">
        <v>74</v>
      </c>
      <c r="CG9" s="1" t="s">
        <v>75</v>
      </c>
      <c r="CH9" s="1" t="s">
        <v>76</v>
      </c>
      <c r="CI9" s="1" t="s">
        <v>77</v>
      </c>
      <c r="CJ9" s="1" t="s">
        <v>78</v>
      </c>
      <c r="CK9" s="1" t="s">
        <v>79</v>
      </c>
      <c r="CL9" s="1" t="s">
        <v>80</v>
      </c>
      <c r="CM9" s="1" t="s">
        <v>81</v>
      </c>
    </row>
    <row r="10" spans="1:91" hidden="1" x14ac:dyDescent="0.5">
      <c r="A10" s="2" t="str">
        <f>"968951"</f>
        <v>968951</v>
      </c>
      <c r="B10" s="2" t="s">
        <v>82</v>
      </c>
      <c r="C10" s="2" t="s">
        <v>99</v>
      </c>
      <c r="D10" s="2" t="s">
        <v>85</v>
      </c>
      <c r="E10" s="2" t="s">
        <v>85</v>
      </c>
      <c r="F10" s="7" t="s">
        <v>1401</v>
      </c>
      <c r="G10" s="2" t="s">
        <v>1395</v>
      </c>
      <c r="H10" s="2" t="s">
        <v>86</v>
      </c>
      <c r="I10" s="2" t="s">
        <v>87</v>
      </c>
      <c r="J10" s="2"/>
      <c r="K10" s="2" t="s">
        <v>83</v>
      </c>
      <c r="L10" s="2" t="s">
        <v>84</v>
      </c>
      <c r="M10" s="2">
        <v>49357264434</v>
      </c>
      <c r="N10" s="2"/>
      <c r="O10" s="2" t="s">
        <v>88</v>
      </c>
      <c r="P10" s="2" t="s">
        <v>89</v>
      </c>
      <c r="Q10" s="2" t="s">
        <v>90</v>
      </c>
      <c r="R10" s="2" t="s">
        <v>91</v>
      </c>
      <c r="S10" s="2" t="s">
        <v>92</v>
      </c>
      <c r="T10" s="2" t="s">
        <v>93</v>
      </c>
      <c r="U10" s="2"/>
      <c r="V10" s="2" t="s">
        <v>94</v>
      </c>
      <c r="W10" s="2" t="s">
        <v>95</v>
      </c>
      <c r="X10" s="2">
        <v>2760</v>
      </c>
      <c r="Y10" s="2" t="s">
        <v>96</v>
      </c>
      <c r="Z10" s="2" t="str">
        <f>"1300999242"</f>
        <v>1300999242</v>
      </c>
      <c r="AA10" s="2" t="str">
        <f>"0431030167"</f>
        <v>0431030167</v>
      </c>
      <c r="AB10" s="2" t="s">
        <v>97</v>
      </c>
      <c r="AC10" s="2"/>
      <c r="AD10" s="4" t="s">
        <v>98</v>
      </c>
      <c r="AE10" s="2" t="s">
        <v>100</v>
      </c>
      <c r="AF10" s="2" t="s">
        <v>101</v>
      </c>
      <c r="AG10" s="5" t="s">
        <v>102</v>
      </c>
      <c r="AH10" s="5" t="s">
        <v>102</v>
      </c>
      <c r="AI10" s="5" t="s">
        <v>102</v>
      </c>
      <c r="AJ10" s="2">
        <v>1</v>
      </c>
      <c r="AK10" s="2" t="s">
        <v>85</v>
      </c>
      <c r="AL10" s="2">
        <v>17</v>
      </c>
      <c r="AM10" s="2">
        <v>50</v>
      </c>
      <c r="AN10" s="2">
        <v>45</v>
      </c>
      <c r="AO10" s="2">
        <v>45</v>
      </c>
      <c r="AP10" s="2" t="s">
        <v>103</v>
      </c>
      <c r="AQ10" s="2" t="s">
        <v>103</v>
      </c>
      <c r="AR10" s="2" t="s">
        <v>104</v>
      </c>
      <c r="AS10" s="2" t="s">
        <v>105</v>
      </c>
      <c r="AT10" s="2" t="s">
        <v>85</v>
      </c>
      <c r="AU10" s="5" t="s">
        <v>102</v>
      </c>
      <c r="AV10" s="2" t="s">
        <v>103</v>
      </c>
      <c r="AW10" s="2" t="s">
        <v>106</v>
      </c>
      <c r="AX10" s="2" t="s">
        <v>92</v>
      </c>
      <c r="AY10" s="2" t="s">
        <v>107</v>
      </c>
      <c r="AZ10" s="2"/>
      <c r="BA10" s="2"/>
      <c r="BB10" s="2"/>
      <c r="BC10" s="2"/>
      <c r="BD10" s="2"/>
      <c r="BE10" s="2"/>
      <c r="BF10" s="2"/>
      <c r="BG10" s="2"/>
      <c r="BH10" s="2"/>
      <c r="BI10" s="2"/>
      <c r="BJ10" s="2"/>
      <c r="BK10" s="2"/>
      <c r="BL10" s="2"/>
      <c r="BM10" s="2"/>
      <c r="BN10" s="2"/>
      <c r="BO10" s="2"/>
      <c r="BP10" s="2"/>
      <c r="BQ10" s="2"/>
      <c r="BR10" s="2"/>
      <c r="BS10" s="2"/>
      <c r="BT10" s="2"/>
      <c r="BU10" s="2"/>
      <c r="BV10" s="2"/>
      <c r="BW10" s="2"/>
      <c r="BX10" s="2" t="s">
        <v>107</v>
      </c>
      <c r="BY10" s="2" t="s">
        <v>107</v>
      </c>
      <c r="BZ10" s="2" t="s">
        <v>107</v>
      </c>
      <c r="CA10" s="2" t="s">
        <v>85</v>
      </c>
      <c r="CB10" s="2" t="s">
        <v>85</v>
      </c>
      <c r="CC10" s="2" t="s">
        <v>107</v>
      </c>
      <c r="CD10" s="2" t="s">
        <v>85</v>
      </c>
      <c r="CE10" s="2" t="s">
        <v>85</v>
      </c>
      <c r="CF10" s="2" t="s">
        <v>85</v>
      </c>
      <c r="CG10" s="2" t="s">
        <v>85</v>
      </c>
      <c r="CH10" s="2" t="s">
        <v>107</v>
      </c>
      <c r="CI10" s="2" t="s">
        <v>107</v>
      </c>
      <c r="CJ10" s="2" t="s">
        <v>85</v>
      </c>
      <c r="CK10" s="2" t="s">
        <v>85</v>
      </c>
      <c r="CL10" s="2" t="s">
        <v>85</v>
      </c>
      <c r="CM10" s="2" t="s">
        <v>85</v>
      </c>
    </row>
    <row r="11" spans="1:91" hidden="1" x14ac:dyDescent="0.5">
      <c r="A11" s="2" t="str">
        <f>"968981"</f>
        <v>968981</v>
      </c>
      <c r="B11" s="2" t="s">
        <v>108</v>
      </c>
      <c r="C11" s="2" t="s">
        <v>99</v>
      </c>
      <c r="D11" s="2" t="s">
        <v>85</v>
      </c>
      <c r="E11" s="2" t="s">
        <v>85</v>
      </c>
      <c r="F11" s="7" t="s">
        <v>1400</v>
      </c>
      <c r="G11" s="2" t="s">
        <v>1395</v>
      </c>
      <c r="H11" s="2" t="s">
        <v>109</v>
      </c>
      <c r="I11" s="2" t="s">
        <v>110</v>
      </c>
      <c r="J11" s="2"/>
      <c r="K11" s="2" t="s">
        <v>83</v>
      </c>
      <c r="L11" s="2" t="s">
        <v>84</v>
      </c>
      <c r="M11" s="2">
        <v>57631314826</v>
      </c>
      <c r="N11" s="2">
        <v>631314826</v>
      </c>
      <c r="O11" s="2" t="s">
        <v>111</v>
      </c>
      <c r="P11" s="2" t="s">
        <v>112</v>
      </c>
      <c r="Q11" s="2" t="s">
        <v>90</v>
      </c>
      <c r="R11" s="2" t="s">
        <v>113</v>
      </c>
      <c r="S11" s="2" t="s">
        <v>92</v>
      </c>
      <c r="T11" s="2" t="s">
        <v>114</v>
      </c>
      <c r="U11" s="2"/>
      <c r="V11" s="2" t="s">
        <v>115</v>
      </c>
      <c r="W11" s="2" t="s">
        <v>95</v>
      </c>
      <c r="X11" s="2">
        <v>2171</v>
      </c>
      <c r="Y11" s="2" t="s">
        <v>96</v>
      </c>
      <c r="Z11" s="2" t="str">
        <f>"0474008500"</f>
        <v>0474008500</v>
      </c>
      <c r="AA11" s="2" t="str">
        <f>"0474008500"</f>
        <v>0474008500</v>
      </c>
      <c r="AB11" s="2" t="s">
        <v>116</v>
      </c>
      <c r="AC11" s="2" t="s">
        <v>117</v>
      </c>
      <c r="AD11" s="4" t="s">
        <v>118</v>
      </c>
      <c r="AE11" s="2" t="s">
        <v>119</v>
      </c>
      <c r="AF11" s="2" t="s">
        <v>120</v>
      </c>
      <c r="AG11" s="2" t="s">
        <v>121</v>
      </c>
      <c r="AH11" s="5" t="s">
        <v>102</v>
      </c>
      <c r="AI11" s="5" t="s">
        <v>102</v>
      </c>
      <c r="AJ11" s="2">
        <v>0</v>
      </c>
      <c r="AK11" s="2" t="s">
        <v>85</v>
      </c>
      <c r="AL11" s="2">
        <v>3</v>
      </c>
      <c r="AM11" s="2">
        <v>53</v>
      </c>
      <c r="AN11" s="2">
        <v>32</v>
      </c>
      <c r="AO11" s="2">
        <v>32</v>
      </c>
      <c r="AP11" s="2" t="s">
        <v>103</v>
      </c>
      <c r="AQ11" s="2" t="s">
        <v>103</v>
      </c>
      <c r="AR11" s="2" t="s">
        <v>122</v>
      </c>
      <c r="AS11" s="2" t="s">
        <v>123</v>
      </c>
      <c r="AT11" s="2" t="s">
        <v>85</v>
      </c>
      <c r="AU11" s="5" t="s">
        <v>102</v>
      </c>
      <c r="AV11" s="2" t="s">
        <v>103</v>
      </c>
      <c r="AW11" s="2" t="s">
        <v>113</v>
      </c>
      <c r="AX11" s="2" t="s">
        <v>92</v>
      </c>
      <c r="AY11" s="2" t="s">
        <v>107</v>
      </c>
      <c r="AZ11" s="2"/>
      <c r="BA11" s="2"/>
      <c r="BB11" s="2"/>
      <c r="BC11" s="2"/>
      <c r="BD11" s="2"/>
      <c r="BE11" s="2"/>
      <c r="BF11" s="2"/>
      <c r="BG11" s="2"/>
      <c r="BH11" s="2"/>
      <c r="BI11" s="2"/>
      <c r="BJ11" s="2"/>
      <c r="BK11" s="2"/>
      <c r="BL11" s="2"/>
      <c r="BM11" s="2"/>
      <c r="BN11" s="2"/>
      <c r="BO11" s="2"/>
      <c r="BP11" s="2"/>
      <c r="BQ11" s="2"/>
      <c r="BR11" s="2"/>
      <c r="BS11" s="2"/>
      <c r="BT11" s="2"/>
      <c r="BU11" s="2"/>
      <c r="BV11" s="2"/>
      <c r="BW11" s="2"/>
      <c r="BX11" s="2" t="s">
        <v>107</v>
      </c>
      <c r="BY11" s="2" t="s">
        <v>107</v>
      </c>
      <c r="BZ11" s="2" t="s">
        <v>85</v>
      </c>
      <c r="CA11" s="2" t="s">
        <v>107</v>
      </c>
      <c r="CB11" s="2" t="s">
        <v>85</v>
      </c>
      <c r="CC11" s="2" t="s">
        <v>107</v>
      </c>
      <c r="CD11" s="2" t="s">
        <v>85</v>
      </c>
      <c r="CE11" s="2" t="s">
        <v>85</v>
      </c>
      <c r="CF11" s="2" t="s">
        <v>107</v>
      </c>
      <c r="CG11" s="2" t="s">
        <v>107</v>
      </c>
      <c r="CH11" s="2" t="s">
        <v>107</v>
      </c>
      <c r="CI11" s="2" t="s">
        <v>107</v>
      </c>
      <c r="CJ11" s="2" t="s">
        <v>85</v>
      </c>
      <c r="CK11" s="2" t="s">
        <v>85</v>
      </c>
      <c r="CL11" s="2" t="s">
        <v>85</v>
      </c>
      <c r="CM11" s="2" t="s">
        <v>85</v>
      </c>
    </row>
    <row r="12" spans="1:91" x14ac:dyDescent="0.5">
      <c r="A12" s="2" t="str">
        <f>"969001"</f>
        <v>969001</v>
      </c>
      <c r="B12" s="2" t="s">
        <v>124</v>
      </c>
      <c r="C12" s="2" t="s">
        <v>137</v>
      </c>
      <c r="D12" s="2" t="s">
        <v>107</v>
      </c>
      <c r="E12" s="2" t="s">
        <v>85</v>
      </c>
      <c r="F12" s="2" t="s">
        <v>1402</v>
      </c>
      <c r="G12" s="2" t="s">
        <v>1395</v>
      </c>
      <c r="H12" s="2" t="s">
        <v>125</v>
      </c>
      <c r="I12" s="2" t="s">
        <v>126</v>
      </c>
      <c r="J12" s="2"/>
      <c r="K12" s="2" t="s">
        <v>83</v>
      </c>
      <c r="L12" s="2" t="s">
        <v>84</v>
      </c>
      <c r="M12" s="2">
        <v>66001280628</v>
      </c>
      <c r="N12" s="2">
        <v>1280628</v>
      </c>
      <c r="O12" s="2" t="s">
        <v>127</v>
      </c>
      <c r="P12" s="2" t="s">
        <v>128</v>
      </c>
      <c r="Q12" s="2" t="s">
        <v>129</v>
      </c>
      <c r="R12" s="2" t="s">
        <v>130</v>
      </c>
      <c r="S12" s="2" t="s">
        <v>131</v>
      </c>
      <c r="T12" s="2" t="s">
        <v>132</v>
      </c>
      <c r="U12" s="2"/>
      <c r="V12" s="2" t="s">
        <v>133</v>
      </c>
      <c r="W12" s="2" t="s">
        <v>95</v>
      </c>
      <c r="X12" s="2">
        <v>2127</v>
      </c>
      <c r="Y12" s="2" t="s">
        <v>96</v>
      </c>
      <c r="Z12" s="2" t="str">
        <f>"0420505907"</f>
        <v>0420505907</v>
      </c>
      <c r="AA12" s="2" t="str">
        <f>"0420505907"</f>
        <v>0420505907</v>
      </c>
      <c r="AB12" s="2" t="s">
        <v>134</v>
      </c>
      <c r="AC12" s="2" t="s">
        <v>135</v>
      </c>
      <c r="AD12" s="4" t="s">
        <v>136</v>
      </c>
      <c r="AE12" s="2" t="s">
        <v>138</v>
      </c>
      <c r="AF12" s="2"/>
      <c r="AG12" s="2"/>
      <c r="AH12" s="2"/>
      <c r="AI12" s="2"/>
      <c r="AJ12" s="2"/>
      <c r="AK12" s="2"/>
      <c r="AL12" s="2"/>
      <c r="AM12" s="2"/>
      <c r="AN12" s="2"/>
      <c r="AO12" s="2"/>
      <c r="AP12" s="2"/>
      <c r="AQ12" s="2"/>
      <c r="AR12" s="2"/>
      <c r="AS12" s="2"/>
      <c r="AT12" s="2"/>
      <c r="AU12" s="2"/>
      <c r="AV12" s="2"/>
      <c r="AW12" s="2"/>
      <c r="AX12" s="2"/>
      <c r="AY12" s="2"/>
      <c r="AZ12" s="2" t="s">
        <v>139</v>
      </c>
      <c r="BA12" s="5" t="s">
        <v>102</v>
      </c>
      <c r="BB12" s="5" t="s">
        <v>102</v>
      </c>
      <c r="BC12" s="5" t="s">
        <v>102</v>
      </c>
      <c r="BD12" s="2">
        <v>0</v>
      </c>
      <c r="BE12" s="2" t="s">
        <v>107</v>
      </c>
      <c r="BF12" s="2">
        <v>250</v>
      </c>
      <c r="BG12" s="2">
        <v>35</v>
      </c>
      <c r="BH12" s="2">
        <v>10</v>
      </c>
      <c r="BI12" s="2">
        <v>0</v>
      </c>
      <c r="BJ12" s="2" t="s">
        <v>140</v>
      </c>
      <c r="BK12" s="2" t="s">
        <v>141</v>
      </c>
      <c r="BL12" s="2" t="s">
        <v>142</v>
      </c>
      <c r="BM12" s="2" t="s">
        <v>103</v>
      </c>
      <c r="BN12" s="2" t="s">
        <v>103</v>
      </c>
      <c r="BO12" s="2" t="s">
        <v>143</v>
      </c>
      <c r="BP12" s="2" t="s">
        <v>144</v>
      </c>
      <c r="BQ12" s="2" t="s">
        <v>145</v>
      </c>
      <c r="BR12" s="2" t="s">
        <v>85</v>
      </c>
      <c r="BS12" s="5" t="s">
        <v>102</v>
      </c>
      <c r="BT12" s="2" t="s">
        <v>103</v>
      </c>
      <c r="BU12" s="2" t="s">
        <v>130</v>
      </c>
      <c r="BV12" s="2" t="s">
        <v>146</v>
      </c>
      <c r="BW12" s="2" t="s">
        <v>107</v>
      </c>
      <c r="BX12" s="2" t="s">
        <v>107</v>
      </c>
      <c r="BY12" s="2" t="s">
        <v>107</v>
      </c>
      <c r="BZ12" s="2" t="s">
        <v>85</v>
      </c>
      <c r="CA12" s="2" t="s">
        <v>85</v>
      </c>
      <c r="CB12" s="2" t="s">
        <v>85</v>
      </c>
      <c r="CC12" s="2" t="s">
        <v>107</v>
      </c>
      <c r="CD12" s="2" t="s">
        <v>107</v>
      </c>
      <c r="CE12" s="2" t="s">
        <v>85</v>
      </c>
      <c r="CF12" s="2" t="s">
        <v>107</v>
      </c>
      <c r="CG12" s="2" t="s">
        <v>107</v>
      </c>
      <c r="CH12" s="2" t="s">
        <v>107</v>
      </c>
      <c r="CI12" s="2" t="s">
        <v>107</v>
      </c>
      <c r="CJ12" s="2" t="s">
        <v>107</v>
      </c>
      <c r="CK12" s="2" t="s">
        <v>107</v>
      </c>
      <c r="CL12" s="2" t="s">
        <v>107</v>
      </c>
      <c r="CM12" s="2" t="s">
        <v>107</v>
      </c>
    </row>
    <row r="13" spans="1:91" hidden="1" x14ac:dyDescent="0.5">
      <c r="A13" s="2" t="str">
        <f>"969151"</f>
        <v>969151</v>
      </c>
      <c r="B13" s="2" t="s">
        <v>147</v>
      </c>
      <c r="C13" s="2" t="s">
        <v>99</v>
      </c>
      <c r="D13" s="2" t="s">
        <v>107</v>
      </c>
      <c r="E13" s="2" t="s">
        <v>85</v>
      </c>
      <c r="F13" s="2" t="s">
        <v>1402</v>
      </c>
      <c r="G13" s="2" t="s">
        <v>1395</v>
      </c>
      <c r="H13" s="2" t="s">
        <v>148</v>
      </c>
      <c r="I13" s="2" t="s">
        <v>149</v>
      </c>
      <c r="J13" s="2"/>
      <c r="K13" s="2" t="s">
        <v>83</v>
      </c>
      <c r="L13" s="2" t="s">
        <v>84</v>
      </c>
      <c r="M13" s="2">
        <v>68093718766</v>
      </c>
      <c r="N13" s="2">
        <v>93718766</v>
      </c>
      <c r="O13" s="2" t="s">
        <v>127</v>
      </c>
      <c r="P13" s="2" t="s">
        <v>150</v>
      </c>
      <c r="Q13" s="2" t="s">
        <v>90</v>
      </c>
      <c r="R13" s="2" t="s">
        <v>151</v>
      </c>
      <c r="S13" s="2" t="s">
        <v>152</v>
      </c>
      <c r="T13" s="2" t="s">
        <v>153</v>
      </c>
      <c r="U13" s="2"/>
      <c r="V13" s="2" t="s">
        <v>154</v>
      </c>
      <c r="W13" s="2" t="s">
        <v>155</v>
      </c>
      <c r="X13" s="2">
        <v>3051</v>
      </c>
      <c r="Y13" s="2" t="s">
        <v>96</v>
      </c>
      <c r="Z13" s="2" t="str">
        <f>"03 8481-3000"</f>
        <v>03 8481-3000</v>
      </c>
      <c r="AA13" s="2" t="str">
        <f>"0437827524"</f>
        <v>0437827524</v>
      </c>
      <c r="AB13" s="2" t="s">
        <v>156</v>
      </c>
      <c r="AC13" s="2" t="s">
        <v>157</v>
      </c>
      <c r="AD13" s="4" t="s">
        <v>158</v>
      </c>
      <c r="AE13" s="2" t="s">
        <v>100</v>
      </c>
      <c r="AF13" s="2" t="s">
        <v>159</v>
      </c>
      <c r="AG13" s="2" t="s">
        <v>160</v>
      </c>
      <c r="AH13" s="5" t="s">
        <v>102</v>
      </c>
      <c r="AI13" s="5" t="s">
        <v>102</v>
      </c>
      <c r="AJ13" s="2">
        <v>5</v>
      </c>
      <c r="AK13" s="2" t="s">
        <v>107</v>
      </c>
      <c r="AL13" s="2">
        <v>34</v>
      </c>
      <c r="AM13" s="2">
        <v>45</v>
      </c>
      <c r="AN13" s="2">
        <v>45</v>
      </c>
      <c r="AO13" s="2">
        <v>1</v>
      </c>
      <c r="AP13" s="2" t="s">
        <v>103</v>
      </c>
      <c r="AQ13" s="2" t="s">
        <v>103</v>
      </c>
      <c r="AR13" s="2" t="s">
        <v>161</v>
      </c>
      <c r="AS13" s="2" t="s">
        <v>162</v>
      </c>
      <c r="AT13" s="2" t="s">
        <v>85</v>
      </c>
      <c r="AU13" s="2" t="s">
        <v>163</v>
      </c>
      <c r="AV13" s="2" t="s">
        <v>103</v>
      </c>
      <c r="AW13" s="2" t="s">
        <v>164</v>
      </c>
      <c r="AX13" s="2" t="s">
        <v>165</v>
      </c>
      <c r="AY13" s="2" t="s">
        <v>107</v>
      </c>
      <c r="AZ13" s="2"/>
      <c r="BA13" s="2"/>
      <c r="BB13" s="2"/>
      <c r="BC13" s="2"/>
      <c r="BD13" s="2"/>
      <c r="BE13" s="2"/>
      <c r="BF13" s="2"/>
      <c r="BG13" s="2"/>
      <c r="BH13" s="2"/>
      <c r="BI13" s="2"/>
      <c r="BJ13" s="2"/>
      <c r="BK13" s="2"/>
      <c r="BL13" s="2"/>
      <c r="BM13" s="2"/>
      <c r="BN13" s="2"/>
      <c r="BO13" s="2"/>
      <c r="BP13" s="2"/>
      <c r="BQ13" s="2"/>
      <c r="BR13" s="2"/>
      <c r="BS13" s="2"/>
      <c r="BT13" s="2"/>
      <c r="BU13" s="2"/>
      <c r="BV13" s="2"/>
      <c r="BW13" s="2"/>
      <c r="BX13" s="2" t="s">
        <v>107</v>
      </c>
      <c r="BY13" s="2" t="s">
        <v>107</v>
      </c>
      <c r="BZ13" s="2" t="s">
        <v>107</v>
      </c>
      <c r="CA13" s="2" t="s">
        <v>85</v>
      </c>
      <c r="CB13" s="2" t="s">
        <v>85</v>
      </c>
      <c r="CC13" s="2" t="s">
        <v>107</v>
      </c>
      <c r="CD13" s="2" t="s">
        <v>85</v>
      </c>
      <c r="CE13" s="2" t="s">
        <v>85</v>
      </c>
      <c r="CF13" s="2" t="s">
        <v>85</v>
      </c>
      <c r="CG13" s="2" t="s">
        <v>85</v>
      </c>
      <c r="CH13" s="2" t="s">
        <v>85</v>
      </c>
      <c r="CI13" s="2" t="s">
        <v>107</v>
      </c>
      <c r="CJ13" s="2" t="s">
        <v>85</v>
      </c>
      <c r="CK13" s="2" t="s">
        <v>85</v>
      </c>
      <c r="CL13" s="2" t="s">
        <v>85</v>
      </c>
      <c r="CM13" s="2" t="s">
        <v>85</v>
      </c>
    </row>
    <row r="14" spans="1:91" x14ac:dyDescent="0.5">
      <c r="A14" s="2" t="str">
        <f>"969241"</f>
        <v>969241</v>
      </c>
      <c r="B14" s="2" t="s">
        <v>166</v>
      </c>
      <c r="C14" s="2" t="s">
        <v>137</v>
      </c>
      <c r="D14" s="2" t="s">
        <v>85</v>
      </c>
      <c r="E14" s="2" t="s">
        <v>85</v>
      </c>
      <c r="F14" s="7" t="s">
        <v>1400</v>
      </c>
      <c r="G14" s="2" t="s">
        <v>1395</v>
      </c>
      <c r="H14" s="2" t="s">
        <v>167</v>
      </c>
      <c r="I14" s="2" t="s">
        <v>168</v>
      </c>
      <c r="J14" s="2"/>
      <c r="K14" s="2" t="s">
        <v>83</v>
      </c>
      <c r="L14" s="2" t="s">
        <v>84</v>
      </c>
      <c r="M14" s="2">
        <v>34161162367</v>
      </c>
      <c r="N14" s="2">
        <v>161162367</v>
      </c>
      <c r="O14" s="2" t="s">
        <v>111</v>
      </c>
      <c r="P14" s="2" t="s">
        <v>169</v>
      </c>
      <c r="Q14" s="2" t="s">
        <v>90</v>
      </c>
      <c r="R14" s="2" t="s">
        <v>170</v>
      </c>
      <c r="S14" s="2" t="s">
        <v>171</v>
      </c>
      <c r="T14" s="2" t="s">
        <v>172</v>
      </c>
      <c r="U14" s="2" t="s">
        <v>173</v>
      </c>
      <c r="V14" s="2" t="s">
        <v>174</v>
      </c>
      <c r="W14" s="2" t="s">
        <v>95</v>
      </c>
      <c r="X14" s="2">
        <v>2116</v>
      </c>
      <c r="Y14" s="2" t="s">
        <v>96</v>
      </c>
      <c r="Z14" s="2" t="str">
        <f>"02 8624 7550"</f>
        <v>02 8624 7550</v>
      </c>
      <c r="AA14" s="2" t="str">
        <f>"0459254154"</f>
        <v>0459254154</v>
      </c>
      <c r="AB14" s="2" t="s">
        <v>175</v>
      </c>
      <c r="AC14" s="2" t="s">
        <v>176</v>
      </c>
      <c r="AD14" s="4" t="s">
        <v>177</v>
      </c>
      <c r="AE14" s="2" t="s">
        <v>100</v>
      </c>
      <c r="AF14" s="2"/>
      <c r="AG14" s="2"/>
      <c r="AH14" s="2"/>
      <c r="AI14" s="2"/>
      <c r="AJ14" s="2"/>
      <c r="AK14" s="2"/>
      <c r="AL14" s="2"/>
      <c r="AM14" s="2"/>
      <c r="AN14" s="2"/>
      <c r="AO14" s="2"/>
      <c r="AP14" s="2"/>
      <c r="AQ14" s="2"/>
      <c r="AR14" s="2"/>
      <c r="AS14" s="2"/>
      <c r="AT14" s="2"/>
      <c r="AU14" s="2"/>
      <c r="AV14" s="2"/>
      <c r="AW14" s="2"/>
      <c r="AX14" s="2"/>
      <c r="AY14" s="2"/>
      <c r="AZ14" s="2" t="s">
        <v>178</v>
      </c>
      <c r="BA14" s="2" t="s">
        <v>179</v>
      </c>
      <c r="BB14" s="5" t="s">
        <v>102</v>
      </c>
      <c r="BC14" s="5" t="s">
        <v>102</v>
      </c>
      <c r="BD14" s="2">
        <v>0</v>
      </c>
      <c r="BE14" s="2" t="s">
        <v>85</v>
      </c>
      <c r="BF14" s="2">
        <v>0</v>
      </c>
      <c r="BG14" s="2">
        <v>20</v>
      </c>
      <c r="BH14" s="2">
        <v>20</v>
      </c>
      <c r="BI14" s="2">
        <v>20</v>
      </c>
      <c r="BJ14" s="2" t="s">
        <v>180</v>
      </c>
      <c r="BK14" s="2" t="s">
        <v>181</v>
      </c>
      <c r="BL14" s="2" t="s">
        <v>182</v>
      </c>
      <c r="BM14" s="2" t="s">
        <v>103</v>
      </c>
      <c r="BN14" s="2" t="s">
        <v>103</v>
      </c>
      <c r="BO14" s="2" t="s">
        <v>183</v>
      </c>
      <c r="BP14" s="2" t="s">
        <v>184</v>
      </c>
      <c r="BQ14" s="5" t="s">
        <v>102</v>
      </c>
      <c r="BR14" s="2" t="s">
        <v>85</v>
      </c>
      <c r="BS14" s="5" t="s">
        <v>102</v>
      </c>
      <c r="BT14" s="2" t="s">
        <v>103</v>
      </c>
      <c r="BU14" s="2" t="s">
        <v>170</v>
      </c>
      <c r="BV14" s="2" t="s">
        <v>171</v>
      </c>
      <c r="BW14" s="2" t="s">
        <v>107</v>
      </c>
      <c r="BX14" s="2" t="s">
        <v>107</v>
      </c>
      <c r="BY14" s="2" t="s">
        <v>107</v>
      </c>
      <c r="BZ14" s="2" t="s">
        <v>107</v>
      </c>
      <c r="CA14" s="2" t="s">
        <v>107</v>
      </c>
      <c r="CB14" s="2" t="s">
        <v>107</v>
      </c>
      <c r="CC14" s="2" t="s">
        <v>107</v>
      </c>
      <c r="CD14" s="2" t="s">
        <v>107</v>
      </c>
      <c r="CE14" s="2" t="s">
        <v>85</v>
      </c>
      <c r="CF14" s="2" t="s">
        <v>107</v>
      </c>
      <c r="CG14" s="2" t="s">
        <v>107</v>
      </c>
      <c r="CH14" s="2" t="s">
        <v>107</v>
      </c>
      <c r="CI14" s="2" t="s">
        <v>107</v>
      </c>
      <c r="CJ14" s="2" t="s">
        <v>85</v>
      </c>
      <c r="CK14" s="2" t="s">
        <v>85</v>
      </c>
      <c r="CL14" s="2" t="s">
        <v>85</v>
      </c>
      <c r="CM14" s="2" t="s">
        <v>85</v>
      </c>
    </row>
    <row r="15" spans="1:91" hidden="1" x14ac:dyDescent="0.5">
      <c r="A15" s="2" t="str">
        <f>"969251"</f>
        <v>969251</v>
      </c>
      <c r="B15" s="2" t="s">
        <v>185</v>
      </c>
      <c r="C15" s="2" t="s">
        <v>99</v>
      </c>
      <c r="D15" s="2" t="s">
        <v>85</v>
      </c>
      <c r="E15" s="2" t="s">
        <v>85</v>
      </c>
      <c r="F15" s="7" t="s">
        <v>1400</v>
      </c>
      <c r="G15" s="2" t="s">
        <v>1396</v>
      </c>
      <c r="H15" s="2" t="s">
        <v>186</v>
      </c>
      <c r="I15" s="2" t="s">
        <v>187</v>
      </c>
      <c r="J15" s="2"/>
      <c r="K15" s="2" t="s">
        <v>83</v>
      </c>
      <c r="L15" s="2" t="s">
        <v>84</v>
      </c>
      <c r="M15" s="2">
        <v>22746544670</v>
      </c>
      <c r="N15" s="2"/>
      <c r="O15" s="2" t="s">
        <v>188</v>
      </c>
      <c r="P15" s="2" t="s">
        <v>189</v>
      </c>
      <c r="Q15" s="2" t="s">
        <v>90</v>
      </c>
      <c r="R15" s="2" t="s">
        <v>190</v>
      </c>
      <c r="S15" s="2" t="s">
        <v>92</v>
      </c>
      <c r="T15" s="2" t="s">
        <v>191</v>
      </c>
      <c r="U15" s="2"/>
      <c r="V15" s="2" t="s">
        <v>189</v>
      </c>
      <c r="W15" s="2" t="s">
        <v>95</v>
      </c>
      <c r="X15" s="2">
        <v>2650</v>
      </c>
      <c r="Y15" s="2" t="s">
        <v>96</v>
      </c>
      <c r="Z15" s="2" t="str">
        <f>"0428 487 093"</f>
        <v>0428 487 093</v>
      </c>
      <c r="AA15" s="2" t="str">
        <f>"0428 487 093"</f>
        <v>0428 487 093</v>
      </c>
      <c r="AB15" s="2" t="s">
        <v>192</v>
      </c>
      <c r="AC15" s="2" t="s">
        <v>193</v>
      </c>
      <c r="AD15" s="4" t="s">
        <v>194</v>
      </c>
      <c r="AE15" s="2" t="s">
        <v>100</v>
      </c>
      <c r="AF15" s="2" t="s">
        <v>195</v>
      </c>
      <c r="AG15" s="2" t="s">
        <v>196</v>
      </c>
      <c r="AH15" s="5" t="s">
        <v>102</v>
      </c>
      <c r="AI15" s="5" t="s">
        <v>102</v>
      </c>
      <c r="AJ15" s="2">
        <v>4</v>
      </c>
      <c r="AK15" s="2" t="s">
        <v>85</v>
      </c>
      <c r="AL15" s="2">
        <v>0</v>
      </c>
      <c r="AM15" s="2">
        <v>15</v>
      </c>
      <c r="AN15" s="2">
        <v>12</v>
      </c>
      <c r="AO15" s="2">
        <v>12</v>
      </c>
      <c r="AP15" s="2" t="s">
        <v>103</v>
      </c>
      <c r="AQ15" s="2" t="s">
        <v>103</v>
      </c>
      <c r="AR15" s="2" t="s">
        <v>197</v>
      </c>
      <c r="AS15" s="2" t="s">
        <v>198</v>
      </c>
      <c r="AT15" s="2" t="s">
        <v>85</v>
      </c>
      <c r="AU15" s="5" t="s">
        <v>102</v>
      </c>
      <c r="AV15" s="2" t="s">
        <v>103</v>
      </c>
      <c r="AW15" s="2" t="s">
        <v>199</v>
      </c>
      <c r="AX15" s="2" t="s">
        <v>200</v>
      </c>
      <c r="AY15" s="2" t="s">
        <v>107</v>
      </c>
      <c r="AZ15" s="2"/>
      <c r="BA15" s="2"/>
      <c r="BB15" s="2"/>
      <c r="BC15" s="2"/>
      <c r="BD15" s="2"/>
      <c r="BE15" s="2"/>
      <c r="BF15" s="2"/>
      <c r="BG15" s="2"/>
      <c r="BH15" s="2"/>
      <c r="BI15" s="2"/>
      <c r="BJ15" s="2"/>
      <c r="BK15" s="2"/>
      <c r="BL15" s="2"/>
      <c r="BM15" s="2"/>
      <c r="BN15" s="2"/>
      <c r="BO15" s="2"/>
      <c r="BP15" s="2"/>
      <c r="BQ15" s="2"/>
      <c r="BR15" s="2"/>
      <c r="BS15" s="2"/>
      <c r="BT15" s="2"/>
      <c r="BU15" s="2"/>
      <c r="BV15" s="2"/>
      <c r="BW15" s="2"/>
      <c r="BX15" s="2" t="s">
        <v>107</v>
      </c>
      <c r="BY15" s="2" t="s">
        <v>107</v>
      </c>
      <c r="BZ15" s="2" t="s">
        <v>107</v>
      </c>
      <c r="CA15" s="2" t="s">
        <v>107</v>
      </c>
      <c r="CB15" s="2" t="s">
        <v>107</v>
      </c>
      <c r="CC15" s="2" t="s">
        <v>107</v>
      </c>
      <c r="CD15" s="2" t="s">
        <v>85</v>
      </c>
      <c r="CE15" s="2" t="s">
        <v>85</v>
      </c>
      <c r="CF15" s="2" t="s">
        <v>85</v>
      </c>
      <c r="CG15" s="2" t="s">
        <v>85</v>
      </c>
      <c r="CH15" s="2" t="s">
        <v>85</v>
      </c>
      <c r="CI15" s="2" t="s">
        <v>85</v>
      </c>
      <c r="CJ15" s="2" t="s">
        <v>85</v>
      </c>
      <c r="CK15" s="2" t="s">
        <v>85</v>
      </c>
      <c r="CL15" s="2" t="s">
        <v>107</v>
      </c>
      <c r="CM15" s="2" t="s">
        <v>85</v>
      </c>
    </row>
    <row r="16" spans="1:91" x14ac:dyDescent="0.5">
      <c r="A16" s="2" t="str">
        <f>"969551"</f>
        <v>969551</v>
      </c>
      <c r="B16" s="2" t="s">
        <v>201</v>
      </c>
      <c r="C16" s="2" t="s">
        <v>137</v>
      </c>
      <c r="D16" s="2" t="s">
        <v>85</v>
      </c>
      <c r="E16" s="2" t="s">
        <v>85</v>
      </c>
      <c r="F16" s="2" t="s">
        <v>1402</v>
      </c>
      <c r="G16" s="2" t="s">
        <v>1394</v>
      </c>
      <c r="H16" s="2" t="s">
        <v>202</v>
      </c>
      <c r="I16" s="2" t="s">
        <v>203</v>
      </c>
      <c r="J16" s="2"/>
      <c r="K16" s="2" t="s">
        <v>83</v>
      </c>
      <c r="L16" s="2" t="s">
        <v>84</v>
      </c>
      <c r="M16" s="2">
        <v>74089708818</v>
      </c>
      <c r="N16" s="2">
        <v>10287993</v>
      </c>
      <c r="O16" s="2" t="s">
        <v>204</v>
      </c>
      <c r="P16" s="2" t="s">
        <v>205</v>
      </c>
      <c r="Q16" s="2" t="s">
        <v>90</v>
      </c>
      <c r="R16" s="2" t="s">
        <v>206</v>
      </c>
      <c r="S16" s="2" t="s">
        <v>207</v>
      </c>
      <c r="T16" s="2" t="s">
        <v>208</v>
      </c>
      <c r="U16" s="2" t="s">
        <v>209</v>
      </c>
      <c r="V16" s="2" t="s">
        <v>210</v>
      </c>
      <c r="W16" s="2" t="s">
        <v>211</v>
      </c>
      <c r="X16" s="2">
        <v>4101</v>
      </c>
      <c r="Y16" s="2" t="s">
        <v>96</v>
      </c>
      <c r="Z16" s="2" t="str">
        <f>"0295259885"</f>
        <v>0295259885</v>
      </c>
      <c r="AA16" s="2" t="str">
        <f>"0481285282"</f>
        <v>0481285282</v>
      </c>
      <c r="AB16" s="2" t="s">
        <v>212</v>
      </c>
      <c r="AC16" s="2" t="s">
        <v>213</v>
      </c>
      <c r="AD16" s="4" t="s">
        <v>214</v>
      </c>
      <c r="AE16" s="2" t="s">
        <v>100</v>
      </c>
      <c r="AF16" s="2"/>
      <c r="AG16" s="2"/>
      <c r="AH16" s="2"/>
      <c r="AI16" s="2"/>
      <c r="AJ16" s="2"/>
      <c r="AK16" s="2"/>
      <c r="AL16" s="2"/>
      <c r="AM16" s="2"/>
      <c r="AN16" s="2"/>
      <c r="AO16" s="2"/>
      <c r="AP16" s="2"/>
      <c r="AQ16" s="2"/>
      <c r="AR16" s="2"/>
      <c r="AS16" s="2"/>
      <c r="AT16" s="2"/>
      <c r="AU16" s="2"/>
      <c r="AV16" s="2"/>
      <c r="AW16" s="2"/>
      <c r="AX16" s="2"/>
      <c r="AY16" s="2"/>
      <c r="AZ16" s="2" t="s">
        <v>101</v>
      </c>
      <c r="BA16" s="2" t="s">
        <v>215</v>
      </c>
      <c r="BB16" s="5" t="s">
        <v>102</v>
      </c>
      <c r="BC16" s="5" t="s">
        <v>102</v>
      </c>
      <c r="BD16" s="2">
        <v>12</v>
      </c>
      <c r="BE16" s="2" t="s">
        <v>85</v>
      </c>
      <c r="BF16" s="2">
        <v>1</v>
      </c>
      <c r="BG16" s="2">
        <v>337</v>
      </c>
      <c r="BH16" s="2">
        <v>337</v>
      </c>
      <c r="BI16" s="2">
        <v>110</v>
      </c>
      <c r="BJ16" s="2" t="s">
        <v>216</v>
      </c>
      <c r="BK16" s="2" t="s">
        <v>217</v>
      </c>
      <c r="BL16" s="2" t="s">
        <v>218</v>
      </c>
      <c r="BM16" s="2" t="s">
        <v>103</v>
      </c>
      <c r="BN16" s="2" t="s">
        <v>103</v>
      </c>
      <c r="BO16" s="2" t="s">
        <v>219</v>
      </c>
      <c r="BP16" s="2" t="s">
        <v>220</v>
      </c>
      <c r="BQ16" s="2" t="s">
        <v>221</v>
      </c>
      <c r="BR16" s="2" t="s">
        <v>85</v>
      </c>
      <c r="BS16" s="2" t="s">
        <v>222</v>
      </c>
      <c r="BT16" s="2" t="s">
        <v>103</v>
      </c>
      <c r="BU16" s="2" t="s">
        <v>206</v>
      </c>
      <c r="BV16" s="2" t="s">
        <v>207</v>
      </c>
      <c r="BW16" s="2" t="s">
        <v>107</v>
      </c>
      <c r="BX16" s="2" t="s">
        <v>107</v>
      </c>
      <c r="BY16" s="2" t="s">
        <v>107</v>
      </c>
      <c r="BZ16" s="2" t="s">
        <v>107</v>
      </c>
      <c r="CA16" s="2" t="s">
        <v>107</v>
      </c>
      <c r="CB16" s="2" t="s">
        <v>107</v>
      </c>
      <c r="CC16" s="2" t="s">
        <v>107</v>
      </c>
      <c r="CD16" s="2" t="s">
        <v>107</v>
      </c>
      <c r="CE16" s="2" t="s">
        <v>85</v>
      </c>
      <c r="CF16" s="2" t="s">
        <v>107</v>
      </c>
      <c r="CG16" s="2" t="s">
        <v>107</v>
      </c>
      <c r="CH16" s="2" t="s">
        <v>107</v>
      </c>
      <c r="CI16" s="2" t="s">
        <v>107</v>
      </c>
      <c r="CJ16" s="2" t="s">
        <v>85</v>
      </c>
      <c r="CK16" s="2" t="s">
        <v>85</v>
      </c>
      <c r="CL16" s="2" t="s">
        <v>107</v>
      </c>
      <c r="CM16" s="2" t="s">
        <v>85</v>
      </c>
    </row>
    <row r="17" spans="1:91" hidden="1" x14ac:dyDescent="0.5">
      <c r="A17" s="2" t="str">
        <f>"969901"</f>
        <v>969901</v>
      </c>
      <c r="B17" s="2" t="s">
        <v>223</v>
      </c>
      <c r="C17" s="2" t="s">
        <v>99</v>
      </c>
      <c r="D17" s="2" t="s">
        <v>85</v>
      </c>
      <c r="E17" s="2" t="s">
        <v>85</v>
      </c>
      <c r="F17" s="7" t="s">
        <v>1400</v>
      </c>
      <c r="G17" s="2" t="s">
        <v>1397</v>
      </c>
      <c r="H17" s="2" t="s">
        <v>224</v>
      </c>
      <c r="I17" s="2" t="s">
        <v>225</v>
      </c>
      <c r="J17" s="2"/>
      <c r="K17" s="2" t="s">
        <v>83</v>
      </c>
      <c r="L17" s="2" t="s">
        <v>84</v>
      </c>
      <c r="M17" s="2">
        <v>47028484410</v>
      </c>
      <c r="N17" s="2"/>
      <c r="O17" s="2" t="s">
        <v>226</v>
      </c>
      <c r="P17" s="2" t="s">
        <v>227</v>
      </c>
      <c r="Q17" s="2" t="s">
        <v>90</v>
      </c>
      <c r="R17" s="2" t="s">
        <v>228</v>
      </c>
      <c r="S17" s="2" t="s">
        <v>229</v>
      </c>
      <c r="T17" s="2">
        <v>55</v>
      </c>
      <c r="U17" s="2" t="s">
        <v>230</v>
      </c>
      <c r="V17" s="2" t="s">
        <v>231</v>
      </c>
      <c r="W17" s="2" t="s">
        <v>95</v>
      </c>
      <c r="X17" s="2">
        <v>2250</v>
      </c>
      <c r="Y17" s="2" t="s">
        <v>96</v>
      </c>
      <c r="Z17" s="2" t="str">
        <f>"0415137757"</f>
        <v>0415137757</v>
      </c>
      <c r="AA17" s="2" t="str">
        <f>"0415137757"</f>
        <v>0415137757</v>
      </c>
      <c r="AB17" s="2" t="s">
        <v>232</v>
      </c>
      <c r="AC17" s="2" t="s">
        <v>233</v>
      </c>
      <c r="AD17" s="4" t="s">
        <v>234</v>
      </c>
      <c r="AE17" s="2" t="s">
        <v>138</v>
      </c>
      <c r="AF17" s="2" t="s">
        <v>235</v>
      </c>
      <c r="AG17" s="2" t="s">
        <v>236</v>
      </c>
      <c r="AH17" s="5" t="s">
        <v>102</v>
      </c>
      <c r="AI17" s="5" t="s">
        <v>102</v>
      </c>
      <c r="AJ17" s="2">
        <v>0</v>
      </c>
      <c r="AK17" s="2" t="s">
        <v>85</v>
      </c>
      <c r="AL17" s="2">
        <v>0</v>
      </c>
      <c r="AM17" s="2">
        <v>8</v>
      </c>
      <c r="AN17" s="2">
        <v>3</v>
      </c>
      <c r="AO17" s="2">
        <v>0</v>
      </c>
      <c r="AP17" s="2" t="s">
        <v>103</v>
      </c>
      <c r="AQ17" s="2" t="s">
        <v>103</v>
      </c>
      <c r="AR17" s="2" t="s">
        <v>237</v>
      </c>
      <c r="AS17" s="2" t="s">
        <v>238</v>
      </c>
      <c r="AT17" s="2" t="s">
        <v>85</v>
      </c>
      <c r="AU17" s="5" t="s">
        <v>102</v>
      </c>
      <c r="AV17" s="2" t="s">
        <v>103</v>
      </c>
      <c r="AW17" s="2" t="s">
        <v>228</v>
      </c>
      <c r="AX17" s="2" t="s">
        <v>92</v>
      </c>
      <c r="AY17" s="2" t="s">
        <v>107</v>
      </c>
      <c r="AZ17" s="2"/>
      <c r="BA17" s="2"/>
      <c r="BB17" s="2"/>
      <c r="BC17" s="2"/>
      <c r="BD17" s="2"/>
      <c r="BE17" s="2"/>
      <c r="BF17" s="2"/>
      <c r="BG17" s="2"/>
      <c r="BH17" s="2"/>
      <c r="BI17" s="2"/>
      <c r="BJ17" s="2"/>
      <c r="BK17" s="2"/>
      <c r="BL17" s="2"/>
      <c r="BM17" s="2"/>
      <c r="BN17" s="2"/>
      <c r="BO17" s="2"/>
      <c r="BP17" s="2"/>
      <c r="BQ17" s="2"/>
      <c r="BR17" s="2"/>
      <c r="BS17" s="2"/>
      <c r="BT17" s="2"/>
      <c r="BU17" s="2"/>
      <c r="BV17" s="2"/>
      <c r="BW17" s="2"/>
      <c r="BX17" s="2" t="s">
        <v>107</v>
      </c>
      <c r="BY17" s="2" t="s">
        <v>107</v>
      </c>
      <c r="BZ17" s="2" t="s">
        <v>107</v>
      </c>
      <c r="CA17" s="2" t="s">
        <v>107</v>
      </c>
      <c r="CB17" s="2" t="s">
        <v>85</v>
      </c>
      <c r="CC17" s="2" t="s">
        <v>107</v>
      </c>
      <c r="CD17" s="2" t="s">
        <v>85</v>
      </c>
      <c r="CE17" s="2" t="s">
        <v>85</v>
      </c>
      <c r="CF17" s="2" t="s">
        <v>85</v>
      </c>
      <c r="CG17" s="2" t="s">
        <v>107</v>
      </c>
      <c r="CH17" s="2" t="s">
        <v>85</v>
      </c>
      <c r="CI17" s="2" t="s">
        <v>85</v>
      </c>
      <c r="CJ17" s="2" t="s">
        <v>107</v>
      </c>
      <c r="CK17" s="2" t="s">
        <v>85</v>
      </c>
      <c r="CL17" s="2" t="s">
        <v>85</v>
      </c>
      <c r="CM17" s="2" t="s">
        <v>85</v>
      </c>
    </row>
    <row r="18" spans="1:91" hidden="1" x14ac:dyDescent="0.5">
      <c r="A18" s="2" t="str">
        <f>"970001"</f>
        <v>970001</v>
      </c>
      <c r="B18" s="2" t="s">
        <v>239</v>
      </c>
      <c r="C18" s="2" t="s">
        <v>99</v>
      </c>
      <c r="D18" s="2" t="s">
        <v>85</v>
      </c>
      <c r="E18" s="2" t="s">
        <v>85</v>
      </c>
      <c r="F18" s="7" t="s">
        <v>1400</v>
      </c>
      <c r="G18" s="2" t="s">
        <v>1395</v>
      </c>
      <c r="H18" s="2" t="s">
        <v>241</v>
      </c>
      <c r="I18" s="2" t="s">
        <v>242</v>
      </c>
      <c r="J18" s="2"/>
      <c r="K18" s="2" t="s">
        <v>240</v>
      </c>
      <c r="L18" s="2" t="s">
        <v>84</v>
      </c>
      <c r="M18" s="2">
        <v>80190368512</v>
      </c>
      <c r="N18" s="2">
        <v>615646690</v>
      </c>
      <c r="O18" s="2" t="s">
        <v>188</v>
      </c>
      <c r="P18" s="2" t="s">
        <v>243</v>
      </c>
      <c r="Q18" s="2" t="s">
        <v>244</v>
      </c>
      <c r="R18" s="2" t="s">
        <v>245</v>
      </c>
      <c r="S18" s="2" t="s">
        <v>92</v>
      </c>
      <c r="T18" s="2" t="s">
        <v>246</v>
      </c>
      <c r="U18" s="2"/>
      <c r="V18" s="2" t="s">
        <v>247</v>
      </c>
      <c r="W18" s="2" t="s">
        <v>95</v>
      </c>
      <c r="X18" s="2">
        <v>2036</v>
      </c>
      <c r="Y18" s="2" t="s">
        <v>96</v>
      </c>
      <c r="Z18" s="2" t="str">
        <f>"+61410726638"</f>
        <v>+61410726638</v>
      </c>
      <c r="AA18" s="2" t="str">
        <f>"0410726638"</f>
        <v>0410726638</v>
      </c>
      <c r="AB18" s="2" t="s">
        <v>248</v>
      </c>
      <c r="AC18" s="2" t="s">
        <v>249</v>
      </c>
      <c r="AD18" s="4" t="s">
        <v>250</v>
      </c>
      <c r="AE18" s="2" t="s">
        <v>100</v>
      </c>
      <c r="AF18" s="2" t="s">
        <v>251</v>
      </c>
      <c r="AG18" s="5" t="s">
        <v>102</v>
      </c>
      <c r="AH18" s="5" t="s">
        <v>102</v>
      </c>
      <c r="AI18" s="5" t="s">
        <v>102</v>
      </c>
      <c r="AJ18" s="2">
        <v>0</v>
      </c>
      <c r="AK18" s="2" t="s">
        <v>85</v>
      </c>
      <c r="AL18" s="2">
        <v>0</v>
      </c>
      <c r="AM18" s="2">
        <v>3</v>
      </c>
      <c r="AN18" s="2">
        <v>0</v>
      </c>
      <c r="AO18" s="2">
        <v>0</v>
      </c>
      <c r="AP18" s="2" t="s">
        <v>103</v>
      </c>
      <c r="AQ18" s="2" t="s">
        <v>103</v>
      </c>
      <c r="AR18" s="2" t="s">
        <v>252</v>
      </c>
      <c r="AS18" s="2" t="s">
        <v>253</v>
      </c>
      <c r="AT18" s="2" t="s">
        <v>85</v>
      </c>
      <c r="AU18" s="5" t="s">
        <v>102</v>
      </c>
      <c r="AV18" s="2" t="s">
        <v>103</v>
      </c>
      <c r="AW18" s="2" t="s">
        <v>245</v>
      </c>
      <c r="AX18" s="2" t="s">
        <v>92</v>
      </c>
      <c r="AY18" s="2" t="s">
        <v>107</v>
      </c>
      <c r="AZ18" s="2"/>
      <c r="BA18" s="2"/>
      <c r="BB18" s="2"/>
      <c r="BC18" s="2"/>
      <c r="BD18" s="2"/>
      <c r="BE18" s="2"/>
      <c r="BF18" s="2"/>
      <c r="BG18" s="2"/>
      <c r="BH18" s="2"/>
      <c r="BI18" s="2"/>
      <c r="BJ18" s="2"/>
      <c r="BK18" s="2"/>
      <c r="BL18" s="2"/>
      <c r="BM18" s="2"/>
      <c r="BN18" s="2"/>
      <c r="BO18" s="2"/>
      <c r="BP18" s="2"/>
      <c r="BQ18" s="2"/>
      <c r="BR18" s="2"/>
      <c r="BS18" s="2"/>
      <c r="BT18" s="2"/>
      <c r="BU18" s="2"/>
      <c r="BV18" s="2"/>
      <c r="BW18" s="2"/>
      <c r="BX18" s="2" t="s">
        <v>107</v>
      </c>
      <c r="BY18" s="2" t="s">
        <v>107</v>
      </c>
      <c r="BZ18" s="2" t="s">
        <v>85</v>
      </c>
      <c r="CA18" s="2" t="s">
        <v>85</v>
      </c>
      <c r="CB18" s="2" t="s">
        <v>85</v>
      </c>
      <c r="CC18" s="2" t="s">
        <v>85</v>
      </c>
      <c r="CD18" s="2" t="s">
        <v>85</v>
      </c>
      <c r="CE18" s="2" t="s">
        <v>85</v>
      </c>
      <c r="CF18" s="2" t="s">
        <v>107</v>
      </c>
      <c r="CG18" s="2" t="s">
        <v>85</v>
      </c>
      <c r="CH18" s="2" t="s">
        <v>85</v>
      </c>
      <c r="CI18" s="2" t="s">
        <v>85</v>
      </c>
      <c r="CJ18" s="2" t="s">
        <v>85</v>
      </c>
      <c r="CK18" s="2" t="s">
        <v>85</v>
      </c>
      <c r="CL18" s="2" t="s">
        <v>85</v>
      </c>
      <c r="CM18" s="2" t="s">
        <v>85</v>
      </c>
    </row>
    <row r="19" spans="1:91" hidden="1" x14ac:dyDescent="0.5">
      <c r="A19" s="2" t="str">
        <f>"970021"</f>
        <v>970021</v>
      </c>
      <c r="B19" s="2" t="s">
        <v>254</v>
      </c>
      <c r="C19" s="2" t="s">
        <v>99</v>
      </c>
      <c r="D19" s="2" t="s">
        <v>107</v>
      </c>
      <c r="E19" s="2" t="s">
        <v>85</v>
      </c>
      <c r="F19" s="7" t="s">
        <v>1401</v>
      </c>
      <c r="G19" s="2" t="s">
        <v>1396</v>
      </c>
      <c r="H19" s="2" t="s">
        <v>255</v>
      </c>
      <c r="I19" s="2" t="s">
        <v>256</v>
      </c>
      <c r="J19" s="2"/>
      <c r="K19" s="2" t="s">
        <v>83</v>
      </c>
      <c r="L19" s="2" t="s">
        <v>84</v>
      </c>
      <c r="M19" s="2">
        <v>65352274204</v>
      </c>
      <c r="N19" s="2">
        <v>630742773</v>
      </c>
      <c r="O19" s="2" t="s">
        <v>127</v>
      </c>
      <c r="P19" s="2" t="s">
        <v>257</v>
      </c>
      <c r="Q19" s="2" t="s">
        <v>90</v>
      </c>
      <c r="R19" s="2" t="s">
        <v>258</v>
      </c>
      <c r="S19" s="2" t="s">
        <v>259</v>
      </c>
      <c r="T19" s="2" t="s">
        <v>260</v>
      </c>
      <c r="U19" s="2"/>
      <c r="V19" s="2" t="s">
        <v>261</v>
      </c>
      <c r="W19" s="2" t="s">
        <v>95</v>
      </c>
      <c r="X19" s="2">
        <v>2537</v>
      </c>
      <c r="Y19" s="2" t="s">
        <v>96</v>
      </c>
      <c r="Z19" s="2" t="str">
        <f>"0413186803"</f>
        <v>0413186803</v>
      </c>
      <c r="AA19" s="2" t="str">
        <f>"0413186803"</f>
        <v>0413186803</v>
      </c>
      <c r="AB19" s="2" t="s">
        <v>262</v>
      </c>
      <c r="AC19" s="2" t="s">
        <v>263</v>
      </c>
      <c r="AD19" s="4" t="s">
        <v>264</v>
      </c>
      <c r="AE19" s="2" t="s">
        <v>119</v>
      </c>
      <c r="AF19" s="2" t="s">
        <v>265</v>
      </c>
      <c r="AG19" s="2" t="s">
        <v>266</v>
      </c>
      <c r="AH19" s="5" t="s">
        <v>102</v>
      </c>
      <c r="AI19" s="5" t="s">
        <v>102</v>
      </c>
      <c r="AJ19" s="2">
        <v>6</v>
      </c>
      <c r="AK19" s="2" t="s">
        <v>107</v>
      </c>
      <c r="AL19" s="2">
        <v>105</v>
      </c>
      <c r="AM19" s="2">
        <v>10</v>
      </c>
      <c r="AN19" s="2">
        <v>12</v>
      </c>
      <c r="AO19" s="2">
        <v>12</v>
      </c>
      <c r="AP19" s="2" t="s">
        <v>103</v>
      </c>
      <c r="AQ19" s="2" t="s">
        <v>103</v>
      </c>
      <c r="AR19" s="2" t="s">
        <v>267</v>
      </c>
      <c r="AS19" s="2" t="s">
        <v>268</v>
      </c>
      <c r="AT19" s="2" t="s">
        <v>85</v>
      </c>
      <c r="AU19" s="5" t="s">
        <v>102</v>
      </c>
      <c r="AV19" s="2" t="s">
        <v>103</v>
      </c>
      <c r="AW19" s="2" t="s">
        <v>258</v>
      </c>
      <c r="AX19" s="2" t="s">
        <v>259</v>
      </c>
      <c r="AY19" s="2" t="s">
        <v>107</v>
      </c>
      <c r="AZ19" s="2"/>
      <c r="BA19" s="2"/>
      <c r="BB19" s="2"/>
      <c r="BC19" s="2"/>
      <c r="BD19" s="2"/>
      <c r="BE19" s="2"/>
      <c r="BF19" s="2"/>
      <c r="BG19" s="2"/>
      <c r="BH19" s="2"/>
      <c r="BI19" s="2"/>
      <c r="BJ19" s="2"/>
      <c r="BK19" s="2"/>
      <c r="BL19" s="2"/>
      <c r="BM19" s="2"/>
      <c r="BN19" s="2"/>
      <c r="BO19" s="2"/>
      <c r="BP19" s="2"/>
      <c r="BQ19" s="2"/>
      <c r="BR19" s="2"/>
      <c r="BS19" s="2"/>
      <c r="BT19" s="2"/>
      <c r="BU19" s="2"/>
      <c r="BV19" s="2"/>
      <c r="BW19" s="2"/>
      <c r="BX19" s="2" t="s">
        <v>107</v>
      </c>
      <c r="BY19" s="2" t="s">
        <v>85</v>
      </c>
      <c r="BZ19" s="2" t="s">
        <v>85</v>
      </c>
      <c r="CA19" s="2" t="s">
        <v>85</v>
      </c>
      <c r="CB19" s="2" t="s">
        <v>85</v>
      </c>
      <c r="CC19" s="2" t="s">
        <v>107</v>
      </c>
      <c r="CD19" s="2" t="s">
        <v>85</v>
      </c>
      <c r="CE19" s="2" t="s">
        <v>85</v>
      </c>
      <c r="CF19" s="2" t="s">
        <v>85</v>
      </c>
      <c r="CG19" s="2" t="s">
        <v>85</v>
      </c>
      <c r="CH19" s="2" t="s">
        <v>85</v>
      </c>
      <c r="CI19" s="2" t="s">
        <v>85</v>
      </c>
      <c r="CJ19" s="2" t="s">
        <v>85</v>
      </c>
      <c r="CK19" s="2" t="s">
        <v>85</v>
      </c>
      <c r="CL19" s="2" t="s">
        <v>107</v>
      </c>
      <c r="CM19" s="2" t="s">
        <v>85</v>
      </c>
    </row>
    <row r="20" spans="1:91" hidden="1" x14ac:dyDescent="0.5">
      <c r="A20" s="2" t="str">
        <f>"970131"</f>
        <v>970131</v>
      </c>
      <c r="B20" s="2" t="s">
        <v>269</v>
      </c>
      <c r="C20" s="2" t="s">
        <v>99</v>
      </c>
      <c r="D20" s="2" t="s">
        <v>107</v>
      </c>
      <c r="E20" s="2" t="s">
        <v>85</v>
      </c>
      <c r="F20" s="7" t="s">
        <v>1401</v>
      </c>
      <c r="G20" s="2" t="s">
        <v>1396</v>
      </c>
      <c r="H20" s="2" t="s">
        <v>270</v>
      </c>
      <c r="I20" s="2" t="s">
        <v>271</v>
      </c>
      <c r="J20" s="2"/>
      <c r="K20" s="2" t="s">
        <v>83</v>
      </c>
      <c r="L20" s="2" t="s">
        <v>84</v>
      </c>
      <c r="M20" s="2">
        <v>11001241005</v>
      </c>
      <c r="N20" s="2">
        <v>1241005</v>
      </c>
      <c r="O20" s="2" t="s">
        <v>127</v>
      </c>
      <c r="P20" s="2" t="s">
        <v>272</v>
      </c>
      <c r="Q20" s="2" t="s">
        <v>90</v>
      </c>
      <c r="R20" s="2" t="s">
        <v>273</v>
      </c>
      <c r="S20" s="2" t="s">
        <v>274</v>
      </c>
      <c r="T20" s="2" t="s">
        <v>275</v>
      </c>
      <c r="U20" s="2"/>
      <c r="V20" s="2" t="s">
        <v>276</v>
      </c>
      <c r="W20" s="2" t="s">
        <v>95</v>
      </c>
      <c r="X20" s="2">
        <v>2800</v>
      </c>
      <c r="Y20" s="2" t="s">
        <v>96</v>
      </c>
      <c r="Z20" s="2" t="str">
        <f>"0413899687"</f>
        <v>0413899687</v>
      </c>
      <c r="AA20" s="2" t="str">
        <f>"0413899687"</f>
        <v>0413899687</v>
      </c>
      <c r="AB20" s="2" t="s">
        <v>277</v>
      </c>
      <c r="AC20" s="2" t="s">
        <v>278</v>
      </c>
      <c r="AD20" s="4" t="s">
        <v>279</v>
      </c>
      <c r="AE20" s="2" t="s">
        <v>280</v>
      </c>
      <c r="AF20" s="2" t="s">
        <v>281</v>
      </c>
      <c r="AG20" s="5" t="s">
        <v>102</v>
      </c>
      <c r="AH20" s="5" t="s">
        <v>102</v>
      </c>
      <c r="AI20" s="5" t="s">
        <v>102</v>
      </c>
      <c r="AJ20" s="2">
        <v>5</v>
      </c>
      <c r="AK20" s="2" t="s">
        <v>107</v>
      </c>
      <c r="AL20" s="2">
        <v>119</v>
      </c>
      <c r="AM20" s="2">
        <v>27</v>
      </c>
      <c r="AN20" s="2">
        <v>22</v>
      </c>
      <c r="AO20" s="2">
        <v>18</v>
      </c>
      <c r="AP20" s="2" t="s">
        <v>103</v>
      </c>
      <c r="AQ20" s="2" t="s">
        <v>103</v>
      </c>
      <c r="AR20" s="2" t="s">
        <v>282</v>
      </c>
      <c r="AS20" s="2" t="s">
        <v>283</v>
      </c>
      <c r="AT20" s="2" t="s">
        <v>85</v>
      </c>
      <c r="AU20" s="5" t="s">
        <v>102</v>
      </c>
      <c r="AV20" s="2" t="s">
        <v>103</v>
      </c>
      <c r="AW20" s="2" t="s">
        <v>273</v>
      </c>
      <c r="AX20" s="2" t="s">
        <v>274</v>
      </c>
      <c r="AY20" s="2" t="s">
        <v>107</v>
      </c>
      <c r="AZ20" s="2"/>
      <c r="BA20" s="2"/>
      <c r="BB20" s="2"/>
      <c r="BC20" s="2"/>
      <c r="BD20" s="2"/>
      <c r="BE20" s="2"/>
      <c r="BF20" s="2"/>
      <c r="BG20" s="2"/>
      <c r="BH20" s="2"/>
      <c r="BI20" s="2"/>
      <c r="BJ20" s="2"/>
      <c r="BK20" s="2"/>
      <c r="BL20" s="2"/>
      <c r="BM20" s="2"/>
      <c r="BN20" s="2"/>
      <c r="BO20" s="2"/>
      <c r="BP20" s="2"/>
      <c r="BQ20" s="2"/>
      <c r="BR20" s="2"/>
      <c r="BS20" s="2"/>
      <c r="BT20" s="2"/>
      <c r="BU20" s="2"/>
      <c r="BV20" s="2"/>
      <c r="BW20" s="2"/>
      <c r="BX20" s="2" t="s">
        <v>107</v>
      </c>
      <c r="BY20" s="2" t="s">
        <v>85</v>
      </c>
      <c r="BZ20" s="2" t="s">
        <v>85</v>
      </c>
      <c r="CA20" s="2" t="s">
        <v>85</v>
      </c>
      <c r="CB20" s="2" t="s">
        <v>85</v>
      </c>
      <c r="CC20" s="2" t="s">
        <v>107</v>
      </c>
      <c r="CD20" s="2" t="s">
        <v>85</v>
      </c>
      <c r="CE20" s="2" t="s">
        <v>85</v>
      </c>
      <c r="CF20" s="2" t="s">
        <v>85</v>
      </c>
      <c r="CG20" s="2" t="s">
        <v>85</v>
      </c>
      <c r="CH20" s="2" t="s">
        <v>85</v>
      </c>
      <c r="CI20" s="2" t="s">
        <v>85</v>
      </c>
      <c r="CJ20" s="2" t="s">
        <v>85</v>
      </c>
      <c r="CK20" s="2" t="s">
        <v>85</v>
      </c>
      <c r="CL20" s="2" t="s">
        <v>85</v>
      </c>
      <c r="CM20" s="2" t="s">
        <v>107</v>
      </c>
    </row>
    <row r="21" spans="1:91" hidden="1" x14ac:dyDescent="0.5">
      <c r="A21" s="2" t="str">
        <f>"970341"</f>
        <v>970341</v>
      </c>
      <c r="B21" s="2" t="s">
        <v>284</v>
      </c>
      <c r="C21" s="2" t="s">
        <v>99</v>
      </c>
      <c r="D21" s="2" t="s">
        <v>85</v>
      </c>
      <c r="E21" s="2" t="s">
        <v>85</v>
      </c>
      <c r="F21" s="7" t="s">
        <v>1401</v>
      </c>
      <c r="G21" s="2" t="s">
        <v>1395</v>
      </c>
      <c r="H21" s="2" t="s">
        <v>285</v>
      </c>
      <c r="I21" s="2" t="s">
        <v>286</v>
      </c>
      <c r="J21" s="2"/>
      <c r="K21" s="2" t="s">
        <v>240</v>
      </c>
      <c r="L21" s="2" t="s">
        <v>84</v>
      </c>
      <c r="M21" s="2">
        <v>33164634039</v>
      </c>
      <c r="N21" s="2">
        <v>164634039</v>
      </c>
      <c r="O21" s="2" t="s">
        <v>111</v>
      </c>
      <c r="P21" s="2" t="s">
        <v>287</v>
      </c>
      <c r="Q21" s="2" t="s">
        <v>90</v>
      </c>
      <c r="R21" s="2" t="s">
        <v>288</v>
      </c>
      <c r="S21" s="2" t="s">
        <v>289</v>
      </c>
      <c r="T21" s="2" t="s">
        <v>290</v>
      </c>
      <c r="U21" s="2"/>
      <c r="V21" s="2" t="s">
        <v>291</v>
      </c>
      <c r="W21" s="2" t="s">
        <v>95</v>
      </c>
      <c r="X21" s="2">
        <v>2064</v>
      </c>
      <c r="Y21" s="2" t="s">
        <v>96</v>
      </c>
      <c r="Z21" s="2" t="str">
        <f>"0437368352"</f>
        <v>0437368352</v>
      </c>
      <c r="AA21" s="2" t="str">
        <f>"0437368352"</f>
        <v>0437368352</v>
      </c>
      <c r="AB21" s="2" t="s">
        <v>292</v>
      </c>
      <c r="AC21" s="2" t="s">
        <v>293</v>
      </c>
      <c r="AD21" s="4" t="s">
        <v>294</v>
      </c>
      <c r="AE21" s="2" t="s">
        <v>100</v>
      </c>
      <c r="AF21" s="2" t="s">
        <v>295</v>
      </c>
      <c r="AG21" s="2" t="s">
        <v>296</v>
      </c>
      <c r="AH21" s="5" t="s">
        <v>102</v>
      </c>
      <c r="AI21" s="5" t="s">
        <v>102</v>
      </c>
      <c r="AJ21" s="2">
        <v>1</v>
      </c>
      <c r="AK21" s="2" t="s">
        <v>85</v>
      </c>
      <c r="AL21" s="2">
        <v>0</v>
      </c>
      <c r="AM21" s="2">
        <v>40</v>
      </c>
      <c r="AN21" s="2">
        <v>31</v>
      </c>
      <c r="AO21" s="2">
        <v>38</v>
      </c>
      <c r="AP21" s="2" t="s">
        <v>103</v>
      </c>
      <c r="AQ21" s="2" t="s">
        <v>103</v>
      </c>
      <c r="AR21" s="2" t="s">
        <v>297</v>
      </c>
      <c r="AS21" s="2" t="s">
        <v>298</v>
      </c>
      <c r="AT21" s="2" t="s">
        <v>85</v>
      </c>
      <c r="AU21" s="2" t="s">
        <v>299</v>
      </c>
      <c r="AV21" s="2" t="s">
        <v>103</v>
      </c>
      <c r="AW21" s="2" t="s">
        <v>288</v>
      </c>
      <c r="AX21" s="2" t="s">
        <v>300</v>
      </c>
      <c r="AY21" s="2" t="s">
        <v>107</v>
      </c>
      <c r="AZ21" s="2"/>
      <c r="BA21" s="2"/>
      <c r="BB21" s="2"/>
      <c r="BC21" s="2"/>
      <c r="BD21" s="2"/>
      <c r="BE21" s="2"/>
      <c r="BF21" s="2"/>
      <c r="BG21" s="2"/>
      <c r="BH21" s="2"/>
      <c r="BI21" s="2"/>
      <c r="BJ21" s="2"/>
      <c r="BK21" s="2"/>
      <c r="BL21" s="2"/>
      <c r="BM21" s="2"/>
      <c r="BN21" s="2"/>
      <c r="BO21" s="2"/>
      <c r="BP21" s="2"/>
      <c r="BQ21" s="2"/>
      <c r="BR21" s="2"/>
      <c r="BS21" s="2"/>
      <c r="BT21" s="2"/>
      <c r="BU21" s="2"/>
      <c r="BV21" s="2"/>
      <c r="BW21" s="2"/>
      <c r="BX21" s="2" t="s">
        <v>107</v>
      </c>
      <c r="BY21" s="2" t="s">
        <v>107</v>
      </c>
      <c r="BZ21" s="2" t="s">
        <v>107</v>
      </c>
      <c r="CA21" s="2" t="s">
        <v>107</v>
      </c>
      <c r="CB21" s="2" t="s">
        <v>107</v>
      </c>
      <c r="CC21" s="2" t="s">
        <v>107</v>
      </c>
      <c r="CD21" s="2" t="s">
        <v>85</v>
      </c>
      <c r="CE21" s="2" t="s">
        <v>85</v>
      </c>
      <c r="CF21" s="2" t="s">
        <v>107</v>
      </c>
      <c r="CG21" s="2" t="s">
        <v>107</v>
      </c>
      <c r="CH21" s="2" t="s">
        <v>107</v>
      </c>
      <c r="CI21" s="2" t="s">
        <v>107</v>
      </c>
      <c r="CJ21" s="2" t="s">
        <v>107</v>
      </c>
      <c r="CK21" s="2" t="s">
        <v>107</v>
      </c>
      <c r="CL21" s="2" t="s">
        <v>107</v>
      </c>
      <c r="CM21" s="2" t="s">
        <v>85</v>
      </c>
    </row>
    <row r="22" spans="1:91" x14ac:dyDescent="0.5">
      <c r="A22" s="2" t="str">
        <f>"970351"</f>
        <v>970351</v>
      </c>
      <c r="B22" s="2" t="s">
        <v>301</v>
      </c>
      <c r="C22" s="2" t="s">
        <v>137</v>
      </c>
      <c r="D22" s="2" t="s">
        <v>85</v>
      </c>
      <c r="E22" s="2" t="s">
        <v>85</v>
      </c>
      <c r="F22" s="2" t="s">
        <v>1402</v>
      </c>
      <c r="G22" s="2" t="s">
        <v>1395</v>
      </c>
      <c r="H22" s="2" t="s">
        <v>302</v>
      </c>
      <c r="I22" s="2" t="s">
        <v>302</v>
      </c>
      <c r="J22" s="2"/>
      <c r="K22" s="2" t="s">
        <v>83</v>
      </c>
      <c r="L22" s="2" t="s">
        <v>84</v>
      </c>
      <c r="M22" s="2">
        <v>94103423374</v>
      </c>
      <c r="N22" s="2">
        <v>103423374</v>
      </c>
      <c r="O22" s="2" t="s">
        <v>111</v>
      </c>
      <c r="P22" s="2" t="s">
        <v>303</v>
      </c>
      <c r="Q22" s="2" t="s">
        <v>90</v>
      </c>
      <c r="R22" s="2" t="s">
        <v>304</v>
      </c>
      <c r="S22" s="2" t="s">
        <v>305</v>
      </c>
      <c r="T22" s="2" t="s">
        <v>306</v>
      </c>
      <c r="U22" s="2"/>
      <c r="V22" s="2" t="s">
        <v>307</v>
      </c>
      <c r="W22" s="2" t="s">
        <v>95</v>
      </c>
      <c r="X22" s="2">
        <v>2153</v>
      </c>
      <c r="Y22" s="2" t="s">
        <v>96</v>
      </c>
      <c r="Z22" s="2" t="str">
        <f>"61476800851"</f>
        <v>61476800851</v>
      </c>
      <c r="AA22" s="2" t="str">
        <f>"61476800851"</f>
        <v>61476800851</v>
      </c>
      <c r="AB22" s="2" t="s">
        <v>308</v>
      </c>
      <c r="AC22" s="2" t="s">
        <v>309</v>
      </c>
      <c r="AD22" s="4" t="s">
        <v>310</v>
      </c>
      <c r="AE22" s="2" t="s">
        <v>119</v>
      </c>
      <c r="AF22" s="2"/>
      <c r="AG22" s="2"/>
      <c r="AH22" s="2"/>
      <c r="AI22" s="2"/>
      <c r="AJ22" s="2"/>
      <c r="AK22" s="2"/>
      <c r="AL22" s="2"/>
      <c r="AM22" s="2"/>
      <c r="AN22" s="2"/>
      <c r="AO22" s="2"/>
      <c r="AP22" s="2"/>
      <c r="AQ22" s="2"/>
      <c r="AR22" s="2"/>
      <c r="AS22" s="2"/>
      <c r="AT22" s="2"/>
      <c r="AU22" s="2"/>
      <c r="AV22" s="2"/>
      <c r="AW22" s="2"/>
      <c r="AX22" s="2"/>
      <c r="AY22" s="2"/>
      <c r="AZ22" s="2" t="s">
        <v>311</v>
      </c>
      <c r="BA22" s="2" t="s">
        <v>312</v>
      </c>
      <c r="BB22" s="5" t="s">
        <v>102</v>
      </c>
      <c r="BC22" s="5" t="s">
        <v>102</v>
      </c>
      <c r="BD22" s="2">
        <v>10</v>
      </c>
      <c r="BE22" s="2" t="s">
        <v>85</v>
      </c>
      <c r="BF22" s="2">
        <v>0</v>
      </c>
      <c r="BG22" s="2">
        <v>830</v>
      </c>
      <c r="BH22" s="2">
        <v>100</v>
      </c>
      <c r="BI22" s="2">
        <v>100</v>
      </c>
      <c r="BJ22" s="2" t="s">
        <v>313</v>
      </c>
      <c r="BK22" s="2" t="s">
        <v>314</v>
      </c>
      <c r="BL22" s="2" t="s">
        <v>315</v>
      </c>
      <c r="BM22" s="2" t="s">
        <v>103</v>
      </c>
      <c r="BN22" s="2" t="s">
        <v>103</v>
      </c>
      <c r="BO22" s="2" t="s">
        <v>316</v>
      </c>
      <c r="BP22" s="2" t="s">
        <v>317</v>
      </c>
      <c r="BQ22" s="2" t="s">
        <v>318</v>
      </c>
      <c r="BR22" s="2" t="s">
        <v>85</v>
      </c>
      <c r="BS22" s="5" t="s">
        <v>102</v>
      </c>
      <c r="BT22" s="2" t="s">
        <v>103</v>
      </c>
      <c r="BU22" s="2" t="s">
        <v>319</v>
      </c>
      <c r="BV22" s="2" t="s">
        <v>320</v>
      </c>
      <c r="BW22" s="2" t="s">
        <v>107</v>
      </c>
      <c r="BX22" s="2" t="s">
        <v>107</v>
      </c>
      <c r="BY22" s="2" t="s">
        <v>107</v>
      </c>
      <c r="BZ22" s="2" t="s">
        <v>107</v>
      </c>
      <c r="CA22" s="2" t="s">
        <v>107</v>
      </c>
      <c r="CB22" s="2" t="s">
        <v>85</v>
      </c>
      <c r="CC22" s="2" t="s">
        <v>107</v>
      </c>
      <c r="CD22" s="2" t="s">
        <v>107</v>
      </c>
      <c r="CE22" s="2" t="s">
        <v>85</v>
      </c>
      <c r="CF22" s="2" t="s">
        <v>107</v>
      </c>
      <c r="CG22" s="2" t="s">
        <v>107</v>
      </c>
      <c r="CH22" s="2" t="s">
        <v>107</v>
      </c>
      <c r="CI22" s="2" t="s">
        <v>107</v>
      </c>
      <c r="CJ22" s="2" t="s">
        <v>107</v>
      </c>
      <c r="CK22" s="2" t="s">
        <v>107</v>
      </c>
      <c r="CL22" s="2" t="s">
        <v>107</v>
      </c>
      <c r="CM22" s="2" t="s">
        <v>85</v>
      </c>
    </row>
    <row r="23" spans="1:91" hidden="1" x14ac:dyDescent="0.5">
      <c r="A23" s="2" t="str">
        <f>"970491"</f>
        <v>970491</v>
      </c>
      <c r="B23" s="2" t="s">
        <v>321</v>
      </c>
      <c r="C23" s="2" t="s">
        <v>137</v>
      </c>
      <c r="D23" s="2" t="s">
        <v>85</v>
      </c>
      <c r="E23" s="2" t="s">
        <v>85</v>
      </c>
      <c r="F23" s="7" t="s">
        <v>1401</v>
      </c>
      <c r="G23" s="2" t="s">
        <v>1396</v>
      </c>
      <c r="H23" s="2" t="s">
        <v>322</v>
      </c>
      <c r="I23" s="2" t="s">
        <v>323</v>
      </c>
      <c r="J23" s="2"/>
      <c r="K23" s="2" t="s">
        <v>83</v>
      </c>
      <c r="L23" s="2" t="s">
        <v>84</v>
      </c>
      <c r="M23" s="2">
        <v>83058895319</v>
      </c>
      <c r="N23" s="2">
        <v>58895319</v>
      </c>
      <c r="O23" s="2" t="s">
        <v>111</v>
      </c>
      <c r="P23" s="2" t="s">
        <v>324</v>
      </c>
      <c r="Q23" s="2" t="s">
        <v>244</v>
      </c>
      <c r="R23" s="2" t="s">
        <v>325</v>
      </c>
      <c r="S23" s="2" t="s">
        <v>171</v>
      </c>
      <c r="T23" s="2" t="s">
        <v>326</v>
      </c>
      <c r="U23" s="2"/>
      <c r="V23" s="2" t="s">
        <v>327</v>
      </c>
      <c r="W23" s="2" t="s">
        <v>95</v>
      </c>
      <c r="X23" s="2">
        <v>2539</v>
      </c>
      <c r="Y23" s="2" t="s">
        <v>96</v>
      </c>
      <c r="Z23" s="2" t="str">
        <f>"1800557658"</f>
        <v>1800557658</v>
      </c>
      <c r="AA23" s="2" t="str">
        <f>"0416077658"</f>
        <v>0416077658</v>
      </c>
      <c r="AB23" s="2" t="s">
        <v>328</v>
      </c>
      <c r="AC23" s="2" t="s">
        <v>329</v>
      </c>
      <c r="AD23" s="4" t="s">
        <v>330</v>
      </c>
      <c r="AE23" s="2" t="s">
        <v>138</v>
      </c>
      <c r="AF23" s="2"/>
      <c r="AG23" s="2"/>
      <c r="AH23" s="2"/>
      <c r="AI23" s="2"/>
      <c r="AJ23" s="2"/>
      <c r="AK23" s="2"/>
      <c r="AL23" s="2"/>
      <c r="AM23" s="2"/>
      <c r="AN23" s="2"/>
      <c r="AO23" s="2"/>
      <c r="AP23" s="2"/>
      <c r="AQ23" s="2"/>
      <c r="AR23" s="2"/>
      <c r="AS23" s="2"/>
      <c r="AT23" s="2"/>
      <c r="AU23" s="2"/>
      <c r="AV23" s="2"/>
      <c r="AW23" s="2"/>
      <c r="AX23" s="2"/>
      <c r="AY23" s="2"/>
      <c r="AZ23" s="2" t="s">
        <v>101</v>
      </c>
      <c r="BA23" s="5" t="s">
        <v>102</v>
      </c>
      <c r="BB23" s="5" t="s">
        <v>102</v>
      </c>
      <c r="BC23" s="5" t="s">
        <v>102</v>
      </c>
      <c r="BD23" s="2">
        <v>1</v>
      </c>
      <c r="BE23" s="2" t="s">
        <v>85</v>
      </c>
      <c r="BF23" s="2">
        <v>1</v>
      </c>
      <c r="BG23" s="2">
        <v>42</v>
      </c>
      <c r="BH23" s="2">
        <v>32</v>
      </c>
      <c r="BI23" s="2">
        <v>32</v>
      </c>
      <c r="BJ23" s="2" t="s">
        <v>331</v>
      </c>
      <c r="BK23" s="2" t="s">
        <v>332</v>
      </c>
      <c r="BL23" s="2" t="s">
        <v>333</v>
      </c>
      <c r="BM23" s="5" t="s">
        <v>102</v>
      </c>
      <c r="BN23" s="2" t="s">
        <v>103</v>
      </c>
      <c r="BO23" s="2" t="s">
        <v>334</v>
      </c>
      <c r="BP23" s="2" t="s">
        <v>335</v>
      </c>
      <c r="BQ23" s="5" t="s">
        <v>102</v>
      </c>
      <c r="BR23" s="2" t="s">
        <v>85</v>
      </c>
      <c r="BS23" s="5" t="s">
        <v>102</v>
      </c>
      <c r="BT23" s="2" t="s">
        <v>103</v>
      </c>
      <c r="BU23" s="2" t="s">
        <v>336</v>
      </c>
      <c r="BV23" s="2" t="s">
        <v>171</v>
      </c>
      <c r="BW23" s="2" t="s">
        <v>107</v>
      </c>
      <c r="BX23" s="2" t="s">
        <v>85</v>
      </c>
      <c r="BY23" s="2" t="s">
        <v>107</v>
      </c>
      <c r="BZ23" s="2" t="s">
        <v>85</v>
      </c>
      <c r="CA23" s="2" t="s">
        <v>107</v>
      </c>
      <c r="CB23" s="2" t="s">
        <v>85</v>
      </c>
      <c r="CC23" s="2" t="s">
        <v>85</v>
      </c>
      <c r="CD23" s="2" t="s">
        <v>85</v>
      </c>
      <c r="CE23" s="2" t="s">
        <v>85</v>
      </c>
      <c r="CF23" s="2" t="s">
        <v>107</v>
      </c>
      <c r="CG23" s="2" t="s">
        <v>107</v>
      </c>
      <c r="CH23" s="2" t="s">
        <v>107</v>
      </c>
      <c r="CI23" s="2" t="s">
        <v>107</v>
      </c>
      <c r="CJ23" s="2" t="s">
        <v>107</v>
      </c>
      <c r="CK23" s="2" t="s">
        <v>85</v>
      </c>
      <c r="CL23" s="2" t="s">
        <v>107</v>
      </c>
      <c r="CM23" s="2" t="s">
        <v>107</v>
      </c>
    </row>
    <row r="24" spans="1:91" x14ac:dyDescent="0.5">
      <c r="A24" s="2" t="str">
        <f>"970701"</f>
        <v>970701</v>
      </c>
      <c r="B24" s="2" t="s">
        <v>337</v>
      </c>
      <c r="C24" s="2" t="s">
        <v>137</v>
      </c>
      <c r="D24" s="2" t="s">
        <v>85</v>
      </c>
      <c r="E24" s="2" t="s">
        <v>85</v>
      </c>
      <c r="F24" s="2" t="s">
        <v>1402</v>
      </c>
      <c r="G24" s="2" t="s">
        <v>1395</v>
      </c>
      <c r="H24" s="2" t="s">
        <v>338</v>
      </c>
      <c r="I24" s="2" t="s">
        <v>339</v>
      </c>
      <c r="J24" s="2"/>
      <c r="K24" s="2" t="s">
        <v>83</v>
      </c>
      <c r="L24" s="2" t="s">
        <v>84</v>
      </c>
      <c r="M24" s="2">
        <v>95163895225</v>
      </c>
      <c r="N24" s="2">
        <v>163895225</v>
      </c>
      <c r="O24" s="2" t="s">
        <v>111</v>
      </c>
      <c r="P24" s="2" t="s">
        <v>340</v>
      </c>
      <c r="Q24" s="2" t="s">
        <v>90</v>
      </c>
      <c r="R24" s="2" t="s">
        <v>341</v>
      </c>
      <c r="S24" s="2" t="s">
        <v>92</v>
      </c>
      <c r="T24" s="2" t="s">
        <v>342</v>
      </c>
      <c r="U24" s="2"/>
      <c r="V24" s="2" t="s">
        <v>343</v>
      </c>
      <c r="W24" s="2" t="s">
        <v>95</v>
      </c>
      <c r="X24" s="2">
        <v>2010</v>
      </c>
      <c r="Y24" s="2" t="s">
        <v>96</v>
      </c>
      <c r="Z24" s="2" t="str">
        <f>"02 9993 0562"</f>
        <v>02 9993 0562</v>
      </c>
      <c r="AA24" s="2" t="str">
        <f>"0411875040"</f>
        <v>0411875040</v>
      </c>
      <c r="AB24" s="2" t="s">
        <v>344</v>
      </c>
      <c r="AC24" s="2" t="s">
        <v>345</v>
      </c>
      <c r="AD24" s="4" t="s">
        <v>346</v>
      </c>
      <c r="AE24" s="2" t="s">
        <v>119</v>
      </c>
      <c r="AF24" s="2"/>
      <c r="AG24" s="2"/>
      <c r="AH24" s="2"/>
      <c r="AI24" s="2"/>
      <c r="AJ24" s="2"/>
      <c r="AK24" s="2"/>
      <c r="AL24" s="2"/>
      <c r="AM24" s="2"/>
      <c r="AN24" s="2"/>
      <c r="AO24" s="2"/>
      <c r="AP24" s="2"/>
      <c r="AQ24" s="2"/>
      <c r="AR24" s="2"/>
      <c r="AS24" s="2"/>
      <c r="AT24" s="2"/>
      <c r="AU24" s="2"/>
      <c r="AV24" s="2"/>
      <c r="AW24" s="2"/>
      <c r="AX24" s="2"/>
      <c r="AY24" s="2"/>
      <c r="AZ24" s="2" t="s">
        <v>347</v>
      </c>
      <c r="BA24" s="2" t="s">
        <v>348</v>
      </c>
      <c r="BB24" s="5" t="s">
        <v>102</v>
      </c>
      <c r="BC24" s="5" t="s">
        <v>102</v>
      </c>
      <c r="BD24" s="2">
        <v>3</v>
      </c>
      <c r="BE24" s="2" t="s">
        <v>85</v>
      </c>
      <c r="BF24" s="2">
        <v>3</v>
      </c>
      <c r="BG24" s="2">
        <v>383</v>
      </c>
      <c r="BH24" s="2">
        <v>15</v>
      </c>
      <c r="BI24" s="2">
        <v>24</v>
      </c>
      <c r="BJ24" s="2" t="s">
        <v>349</v>
      </c>
      <c r="BK24" s="2" t="s">
        <v>350</v>
      </c>
      <c r="BL24" s="2" t="s">
        <v>351</v>
      </c>
      <c r="BM24" s="2" t="s">
        <v>103</v>
      </c>
      <c r="BN24" s="2" t="s">
        <v>103</v>
      </c>
      <c r="BO24" s="2" t="s">
        <v>352</v>
      </c>
      <c r="BP24" s="2" t="s">
        <v>353</v>
      </c>
      <c r="BQ24" s="2" t="s">
        <v>354</v>
      </c>
      <c r="BR24" s="2" t="s">
        <v>85</v>
      </c>
      <c r="BS24" s="5" t="s">
        <v>102</v>
      </c>
      <c r="BT24" s="2" t="s">
        <v>103</v>
      </c>
      <c r="BU24" s="2" t="s">
        <v>341</v>
      </c>
      <c r="BV24" s="2" t="s">
        <v>92</v>
      </c>
      <c r="BW24" s="2" t="s">
        <v>107</v>
      </c>
      <c r="BX24" s="2" t="s">
        <v>107</v>
      </c>
      <c r="BY24" s="2" t="s">
        <v>107</v>
      </c>
      <c r="BZ24" s="2" t="s">
        <v>85</v>
      </c>
      <c r="CA24" s="2" t="s">
        <v>85</v>
      </c>
      <c r="CB24" s="2" t="s">
        <v>85</v>
      </c>
      <c r="CC24" s="2" t="s">
        <v>107</v>
      </c>
      <c r="CD24" s="2" t="s">
        <v>107</v>
      </c>
      <c r="CE24" s="2" t="s">
        <v>85</v>
      </c>
      <c r="CF24" s="2" t="s">
        <v>107</v>
      </c>
      <c r="CG24" s="2" t="s">
        <v>107</v>
      </c>
      <c r="CH24" s="2" t="s">
        <v>107</v>
      </c>
      <c r="CI24" s="2" t="s">
        <v>107</v>
      </c>
      <c r="CJ24" s="2" t="s">
        <v>85</v>
      </c>
      <c r="CK24" s="2" t="s">
        <v>85</v>
      </c>
      <c r="CL24" s="2" t="s">
        <v>85</v>
      </c>
      <c r="CM24" s="2" t="s">
        <v>85</v>
      </c>
    </row>
    <row r="25" spans="1:91" hidden="1" x14ac:dyDescent="0.5">
      <c r="A25" s="2" t="str">
        <f>"970951"</f>
        <v>970951</v>
      </c>
      <c r="B25" s="2" t="s">
        <v>355</v>
      </c>
      <c r="C25" s="2" t="s">
        <v>99</v>
      </c>
      <c r="D25" s="2" t="s">
        <v>85</v>
      </c>
      <c r="E25" s="2" t="s">
        <v>85</v>
      </c>
      <c r="F25" s="7" t="s">
        <v>1400</v>
      </c>
      <c r="G25" s="2" t="s">
        <v>1396</v>
      </c>
      <c r="H25" s="2" t="s">
        <v>356</v>
      </c>
      <c r="I25" s="2" t="s">
        <v>357</v>
      </c>
      <c r="J25" s="2"/>
      <c r="K25" s="2" t="s">
        <v>83</v>
      </c>
      <c r="L25" s="2" t="s">
        <v>84</v>
      </c>
      <c r="M25" s="2">
        <v>56618697117</v>
      </c>
      <c r="N25" s="2">
        <v>618697117</v>
      </c>
      <c r="O25" s="2" t="s">
        <v>111</v>
      </c>
      <c r="P25" s="2" t="s">
        <v>358</v>
      </c>
      <c r="Q25" s="2" t="s">
        <v>359</v>
      </c>
      <c r="R25" s="2" t="s">
        <v>360</v>
      </c>
      <c r="S25" s="2" t="s">
        <v>361</v>
      </c>
      <c r="T25" s="2" t="s">
        <v>362</v>
      </c>
      <c r="U25" s="2"/>
      <c r="V25" s="2" t="s">
        <v>363</v>
      </c>
      <c r="W25" s="2" t="s">
        <v>95</v>
      </c>
      <c r="X25" s="2">
        <v>2830</v>
      </c>
      <c r="Y25" s="2" t="s">
        <v>96</v>
      </c>
      <c r="Z25" s="2" t="str">
        <f>"0451186368"</f>
        <v>0451186368</v>
      </c>
      <c r="AA25" s="2" t="str">
        <f>""</f>
        <v/>
      </c>
      <c r="AB25" s="2" t="s">
        <v>364</v>
      </c>
      <c r="AC25" s="2" t="s">
        <v>365</v>
      </c>
      <c r="AD25" s="4" t="s">
        <v>366</v>
      </c>
      <c r="AE25" s="2" t="s">
        <v>119</v>
      </c>
      <c r="AF25" s="2" t="s">
        <v>265</v>
      </c>
      <c r="AG25" s="2" t="s">
        <v>367</v>
      </c>
      <c r="AH25" s="5" t="s">
        <v>102</v>
      </c>
      <c r="AI25" s="5" t="s">
        <v>102</v>
      </c>
      <c r="AJ25" s="2">
        <v>0</v>
      </c>
      <c r="AK25" s="2" t="s">
        <v>85</v>
      </c>
      <c r="AL25" s="2">
        <v>0</v>
      </c>
      <c r="AM25" s="2">
        <v>6</v>
      </c>
      <c r="AN25" s="2">
        <v>6</v>
      </c>
      <c r="AO25" s="2">
        <v>2</v>
      </c>
      <c r="AP25" s="2" t="s">
        <v>103</v>
      </c>
      <c r="AQ25" s="2" t="s">
        <v>103</v>
      </c>
      <c r="AR25" s="2" t="s">
        <v>368</v>
      </c>
      <c r="AS25" s="2" t="s">
        <v>369</v>
      </c>
      <c r="AT25" s="2" t="s">
        <v>85</v>
      </c>
      <c r="AU25" s="5" t="s">
        <v>102</v>
      </c>
      <c r="AV25" s="2" t="s">
        <v>103</v>
      </c>
      <c r="AW25" s="2" t="s">
        <v>370</v>
      </c>
      <c r="AX25" s="2" t="s">
        <v>92</v>
      </c>
      <c r="AY25" s="2" t="s">
        <v>107</v>
      </c>
      <c r="AZ25" s="2"/>
      <c r="BA25" s="2"/>
      <c r="BB25" s="2"/>
      <c r="BC25" s="2"/>
      <c r="BD25" s="2"/>
      <c r="BE25" s="2"/>
      <c r="BF25" s="2"/>
      <c r="BG25" s="2"/>
      <c r="BH25" s="2"/>
      <c r="BI25" s="2"/>
      <c r="BJ25" s="2"/>
      <c r="BK25" s="2"/>
      <c r="BL25" s="2"/>
      <c r="BM25" s="2"/>
      <c r="BN25" s="2"/>
      <c r="BO25" s="2"/>
      <c r="BP25" s="2"/>
      <c r="BQ25" s="2"/>
      <c r="BR25" s="2"/>
      <c r="BS25" s="2"/>
      <c r="BT25" s="2"/>
      <c r="BU25" s="2"/>
      <c r="BV25" s="2"/>
      <c r="BW25" s="2"/>
      <c r="BX25" s="2" t="s">
        <v>107</v>
      </c>
      <c r="BY25" s="2" t="s">
        <v>107</v>
      </c>
      <c r="BZ25" s="2" t="s">
        <v>107</v>
      </c>
      <c r="CA25" s="2" t="s">
        <v>85</v>
      </c>
      <c r="CB25" s="2" t="s">
        <v>85</v>
      </c>
      <c r="CC25" s="2" t="s">
        <v>107</v>
      </c>
      <c r="CD25" s="2" t="s">
        <v>85</v>
      </c>
      <c r="CE25" s="2" t="s">
        <v>85</v>
      </c>
      <c r="CF25" s="2" t="s">
        <v>85</v>
      </c>
      <c r="CG25" s="2" t="s">
        <v>85</v>
      </c>
      <c r="CH25" s="2" t="s">
        <v>85</v>
      </c>
      <c r="CI25" s="2" t="s">
        <v>85</v>
      </c>
      <c r="CJ25" s="2" t="s">
        <v>85</v>
      </c>
      <c r="CK25" s="2" t="s">
        <v>85</v>
      </c>
      <c r="CL25" s="2" t="s">
        <v>85</v>
      </c>
      <c r="CM25" s="2" t="s">
        <v>107</v>
      </c>
    </row>
    <row r="26" spans="1:91" x14ac:dyDescent="0.5">
      <c r="A26" s="2" t="str">
        <f>"971071"</f>
        <v>971071</v>
      </c>
      <c r="B26" s="2" t="s">
        <v>371</v>
      </c>
      <c r="C26" s="2" t="s">
        <v>137</v>
      </c>
      <c r="D26" s="2" t="s">
        <v>85</v>
      </c>
      <c r="E26" s="2" t="s">
        <v>85</v>
      </c>
      <c r="F26" s="7" t="s">
        <v>1400</v>
      </c>
      <c r="G26" s="2" t="s">
        <v>1395</v>
      </c>
      <c r="H26" s="2" t="s">
        <v>372</v>
      </c>
      <c r="I26" s="2" t="s">
        <v>373</v>
      </c>
      <c r="J26" s="2"/>
      <c r="K26" s="2" t="s">
        <v>83</v>
      </c>
      <c r="L26" s="2" t="s">
        <v>84</v>
      </c>
      <c r="M26" s="2">
        <v>87169432722</v>
      </c>
      <c r="N26" s="2">
        <v>169432722</v>
      </c>
      <c r="O26" s="2" t="s">
        <v>111</v>
      </c>
      <c r="P26" s="2" t="s">
        <v>374</v>
      </c>
      <c r="Q26" s="2" t="s">
        <v>90</v>
      </c>
      <c r="R26" s="2" t="s">
        <v>375</v>
      </c>
      <c r="S26" s="2" t="s">
        <v>92</v>
      </c>
      <c r="T26" s="2" t="s">
        <v>376</v>
      </c>
      <c r="U26" s="2" t="s">
        <v>377</v>
      </c>
      <c r="V26" s="2" t="s">
        <v>378</v>
      </c>
      <c r="W26" s="2" t="s">
        <v>95</v>
      </c>
      <c r="X26" s="2">
        <v>2204</v>
      </c>
      <c r="Y26" s="2" t="s">
        <v>96</v>
      </c>
      <c r="Z26" s="2" t="str">
        <f>"02 95577297"</f>
        <v>02 95577297</v>
      </c>
      <c r="AA26" s="2" t="str">
        <f>"0422993394"</f>
        <v>0422993394</v>
      </c>
      <c r="AB26" s="2" t="s">
        <v>379</v>
      </c>
      <c r="AC26" s="2" t="s">
        <v>380</v>
      </c>
      <c r="AD26" s="4" t="s">
        <v>381</v>
      </c>
      <c r="AE26" s="2" t="s">
        <v>119</v>
      </c>
      <c r="AF26" s="2"/>
      <c r="AG26" s="2"/>
      <c r="AH26" s="2"/>
      <c r="AI26" s="2"/>
      <c r="AJ26" s="2"/>
      <c r="AK26" s="2"/>
      <c r="AL26" s="2"/>
      <c r="AM26" s="2"/>
      <c r="AN26" s="2"/>
      <c r="AO26" s="2"/>
      <c r="AP26" s="2"/>
      <c r="AQ26" s="2"/>
      <c r="AR26" s="2"/>
      <c r="AS26" s="2"/>
      <c r="AT26" s="2"/>
      <c r="AU26" s="2"/>
      <c r="AV26" s="2"/>
      <c r="AW26" s="2"/>
      <c r="AX26" s="2"/>
      <c r="AY26" s="2"/>
      <c r="AZ26" s="2" t="s">
        <v>382</v>
      </c>
      <c r="BA26" s="2" t="s">
        <v>383</v>
      </c>
      <c r="BB26" s="5" t="s">
        <v>102</v>
      </c>
      <c r="BC26" s="5" t="s">
        <v>102</v>
      </c>
      <c r="BD26" s="2">
        <v>2</v>
      </c>
      <c r="BE26" s="2" t="s">
        <v>85</v>
      </c>
      <c r="BF26" s="2">
        <v>0</v>
      </c>
      <c r="BG26" s="2">
        <v>12</v>
      </c>
      <c r="BH26" s="2">
        <v>5</v>
      </c>
      <c r="BI26" s="2">
        <v>15</v>
      </c>
      <c r="BJ26" s="2" t="s">
        <v>384</v>
      </c>
      <c r="BK26" s="2" t="s">
        <v>385</v>
      </c>
      <c r="BL26" s="2" t="s">
        <v>386</v>
      </c>
      <c r="BM26" s="2" t="s">
        <v>103</v>
      </c>
      <c r="BN26" s="2" t="s">
        <v>103</v>
      </c>
      <c r="BO26" s="2" t="s">
        <v>387</v>
      </c>
      <c r="BP26" s="2" t="s">
        <v>388</v>
      </c>
      <c r="BQ26" s="5" t="s">
        <v>102</v>
      </c>
      <c r="BR26" s="2" t="s">
        <v>85</v>
      </c>
      <c r="BS26" s="5" t="s">
        <v>102</v>
      </c>
      <c r="BT26" s="2" t="s">
        <v>103</v>
      </c>
      <c r="BU26" s="2" t="s">
        <v>375</v>
      </c>
      <c r="BV26" s="2" t="s">
        <v>92</v>
      </c>
      <c r="BW26" s="2" t="s">
        <v>107</v>
      </c>
      <c r="BX26" s="2" t="s">
        <v>107</v>
      </c>
      <c r="BY26" s="2" t="s">
        <v>107</v>
      </c>
      <c r="BZ26" s="2" t="s">
        <v>107</v>
      </c>
      <c r="CA26" s="2" t="s">
        <v>107</v>
      </c>
      <c r="CB26" s="2" t="s">
        <v>107</v>
      </c>
      <c r="CC26" s="2" t="s">
        <v>107</v>
      </c>
      <c r="CD26" s="2" t="s">
        <v>107</v>
      </c>
      <c r="CE26" s="2" t="s">
        <v>107</v>
      </c>
      <c r="CF26" s="2" t="s">
        <v>107</v>
      </c>
      <c r="CG26" s="2" t="s">
        <v>85</v>
      </c>
      <c r="CH26" s="2" t="s">
        <v>107</v>
      </c>
      <c r="CI26" s="2" t="s">
        <v>85</v>
      </c>
      <c r="CJ26" s="2" t="s">
        <v>85</v>
      </c>
      <c r="CK26" s="2" t="s">
        <v>85</v>
      </c>
      <c r="CL26" s="2" t="s">
        <v>107</v>
      </c>
      <c r="CM26" s="2" t="s">
        <v>85</v>
      </c>
    </row>
    <row r="27" spans="1:91" hidden="1" x14ac:dyDescent="0.5">
      <c r="A27" s="2" t="str">
        <f>"971281"</f>
        <v>971281</v>
      </c>
      <c r="B27" s="2" t="s">
        <v>389</v>
      </c>
      <c r="C27" s="2" t="s">
        <v>99</v>
      </c>
      <c r="D27" s="2" t="s">
        <v>85</v>
      </c>
      <c r="E27" s="2" t="s">
        <v>85</v>
      </c>
      <c r="F27" s="7" t="s">
        <v>1400</v>
      </c>
      <c r="G27" s="2" t="s">
        <v>1395</v>
      </c>
      <c r="H27" s="2" t="s">
        <v>390</v>
      </c>
      <c r="I27" s="2" t="s">
        <v>391</v>
      </c>
      <c r="J27" s="2"/>
      <c r="K27" s="2" t="s">
        <v>83</v>
      </c>
      <c r="L27" s="2" t="s">
        <v>84</v>
      </c>
      <c r="M27" s="2">
        <v>56627146141</v>
      </c>
      <c r="N27" s="2">
        <v>627146141</v>
      </c>
      <c r="O27" s="2" t="s">
        <v>111</v>
      </c>
      <c r="P27" s="2" t="s">
        <v>392</v>
      </c>
      <c r="Q27" s="2" t="s">
        <v>393</v>
      </c>
      <c r="R27" s="2" t="s">
        <v>394</v>
      </c>
      <c r="S27" s="2" t="s">
        <v>229</v>
      </c>
      <c r="T27" s="2" t="s">
        <v>395</v>
      </c>
      <c r="U27" s="2"/>
      <c r="V27" s="2" t="s">
        <v>396</v>
      </c>
      <c r="W27" s="2" t="s">
        <v>95</v>
      </c>
      <c r="X27" s="2">
        <v>1675</v>
      </c>
      <c r="Y27" s="2" t="s">
        <v>96</v>
      </c>
      <c r="Z27" s="2" t="str">
        <f>"0401756419"</f>
        <v>0401756419</v>
      </c>
      <c r="AA27" s="2" t="str">
        <f>"0401756419"</f>
        <v>0401756419</v>
      </c>
      <c r="AB27" s="2" t="s">
        <v>397</v>
      </c>
      <c r="AC27" s="2" t="s">
        <v>398</v>
      </c>
      <c r="AD27" s="4" t="s">
        <v>399</v>
      </c>
      <c r="AE27" s="2" t="s">
        <v>119</v>
      </c>
      <c r="AF27" s="2" t="s">
        <v>281</v>
      </c>
      <c r="AG27" s="2" t="s">
        <v>400</v>
      </c>
      <c r="AH27" s="5" t="s">
        <v>102</v>
      </c>
      <c r="AI27" s="5" t="s">
        <v>102</v>
      </c>
      <c r="AJ27" s="2">
        <v>0</v>
      </c>
      <c r="AK27" s="2" t="s">
        <v>85</v>
      </c>
      <c r="AL27" s="2">
        <v>0</v>
      </c>
      <c r="AM27" s="2">
        <v>25</v>
      </c>
      <c r="AN27" s="2">
        <v>25</v>
      </c>
      <c r="AO27" s="2">
        <v>25</v>
      </c>
      <c r="AP27" s="2" t="s">
        <v>103</v>
      </c>
      <c r="AQ27" s="2" t="s">
        <v>103</v>
      </c>
      <c r="AR27" s="2" t="s">
        <v>402</v>
      </c>
      <c r="AS27" s="2" t="s">
        <v>403</v>
      </c>
      <c r="AT27" s="2" t="s">
        <v>85</v>
      </c>
      <c r="AU27" s="5" t="s">
        <v>102</v>
      </c>
      <c r="AV27" s="2" t="s">
        <v>103</v>
      </c>
      <c r="AW27" s="2" t="s">
        <v>394</v>
      </c>
      <c r="AX27" s="2" t="s">
        <v>92</v>
      </c>
      <c r="AY27" s="2" t="s">
        <v>107</v>
      </c>
      <c r="AZ27" s="2"/>
      <c r="BA27" s="2"/>
      <c r="BB27" s="2"/>
      <c r="BC27" s="2"/>
      <c r="BD27" s="2"/>
      <c r="BE27" s="2"/>
      <c r="BF27" s="2"/>
      <c r="BG27" s="2"/>
      <c r="BH27" s="2"/>
      <c r="BI27" s="2"/>
      <c r="BJ27" s="2"/>
      <c r="BK27" s="2"/>
      <c r="BL27" s="2"/>
      <c r="BM27" s="2"/>
      <c r="BN27" s="2"/>
      <c r="BO27" s="2"/>
      <c r="BP27" s="2"/>
      <c r="BQ27" s="2"/>
      <c r="BR27" s="2"/>
      <c r="BS27" s="2"/>
      <c r="BT27" s="2"/>
      <c r="BU27" s="2"/>
      <c r="BV27" s="2"/>
      <c r="BW27" s="2"/>
      <c r="BX27" s="2" t="s">
        <v>107</v>
      </c>
      <c r="BY27" s="2" t="s">
        <v>85</v>
      </c>
      <c r="BZ27" s="2" t="s">
        <v>85</v>
      </c>
      <c r="CA27" s="2" t="s">
        <v>85</v>
      </c>
      <c r="CB27" s="2" t="s">
        <v>85</v>
      </c>
      <c r="CC27" s="2" t="s">
        <v>107</v>
      </c>
      <c r="CD27" s="2" t="s">
        <v>85</v>
      </c>
      <c r="CE27" s="2" t="s">
        <v>85</v>
      </c>
      <c r="CF27" s="2" t="s">
        <v>85</v>
      </c>
      <c r="CG27" s="2" t="s">
        <v>85</v>
      </c>
      <c r="CH27" s="2" t="s">
        <v>85</v>
      </c>
      <c r="CI27" s="2" t="s">
        <v>85</v>
      </c>
      <c r="CJ27" s="2" t="s">
        <v>85</v>
      </c>
      <c r="CK27" s="2" t="s">
        <v>85</v>
      </c>
      <c r="CL27" s="2" t="s">
        <v>85</v>
      </c>
      <c r="CM27" s="2" t="s">
        <v>85</v>
      </c>
    </row>
    <row r="28" spans="1:91" hidden="1" x14ac:dyDescent="0.5">
      <c r="A28" s="2" t="str">
        <f>"971601"</f>
        <v>971601</v>
      </c>
      <c r="B28" s="2" t="s">
        <v>404</v>
      </c>
      <c r="C28" s="2" t="s">
        <v>99</v>
      </c>
      <c r="D28" s="2" t="s">
        <v>85</v>
      </c>
      <c r="E28" s="2" t="s">
        <v>85</v>
      </c>
      <c r="F28" s="7" t="s">
        <v>1400</v>
      </c>
      <c r="G28" s="2" t="s">
        <v>1395</v>
      </c>
      <c r="H28" s="2" t="s">
        <v>405</v>
      </c>
      <c r="I28" s="2" t="s">
        <v>406</v>
      </c>
      <c r="J28" s="2"/>
      <c r="K28" s="2" t="s">
        <v>83</v>
      </c>
      <c r="L28" s="2" t="s">
        <v>84</v>
      </c>
      <c r="M28" s="2">
        <v>17615413931</v>
      </c>
      <c r="N28" s="2">
        <v>615413931</v>
      </c>
      <c r="O28" s="2" t="s">
        <v>111</v>
      </c>
      <c r="P28" s="2" t="s">
        <v>378</v>
      </c>
      <c r="Q28" s="2" t="s">
        <v>90</v>
      </c>
      <c r="R28" s="2" t="s">
        <v>407</v>
      </c>
      <c r="S28" s="2" t="s">
        <v>408</v>
      </c>
      <c r="T28" s="2" t="s">
        <v>409</v>
      </c>
      <c r="U28" s="2"/>
      <c r="V28" s="2" t="s">
        <v>410</v>
      </c>
      <c r="W28" s="2" t="s">
        <v>95</v>
      </c>
      <c r="X28" s="2">
        <v>2017</v>
      </c>
      <c r="Y28" s="2" t="s">
        <v>96</v>
      </c>
      <c r="Z28" s="2" t="str">
        <f>"93137203"</f>
        <v>93137203</v>
      </c>
      <c r="AA28" s="2" t="str">
        <f>"419641110"</f>
        <v>419641110</v>
      </c>
      <c r="AB28" s="2" t="s">
        <v>411</v>
      </c>
      <c r="AC28" s="2" t="s">
        <v>412</v>
      </c>
      <c r="AD28" s="4" t="s">
        <v>413</v>
      </c>
      <c r="AE28" s="2" t="s">
        <v>100</v>
      </c>
      <c r="AF28" s="2" t="s">
        <v>414</v>
      </c>
      <c r="AG28" s="2" t="s">
        <v>415</v>
      </c>
      <c r="AH28" s="5" t="s">
        <v>102</v>
      </c>
      <c r="AI28" s="5" t="s">
        <v>102</v>
      </c>
      <c r="AJ28" s="2">
        <v>2</v>
      </c>
      <c r="AK28" s="2" t="s">
        <v>85</v>
      </c>
      <c r="AL28" s="2">
        <v>0</v>
      </c>
      <c r="AM28" s="2">
        <v>43</v>
      </c>
      <c r="AN28" s="2">
        <v>15</v>
      </c>
      <c r="AO28" s="2">
        <v>15</v>
      </c>
      <c r="AP28" s="2" t="s">
        <v>103</v>
      </c>
      <c r="AQ28" s="2" t="s">
        <v>103</v>
      </c>
      <c r="AR28" s="2" t="s">
        <v>416</v>
      </c>
      <c r="AS28" s="2" t="s">
        <v>403</v>
      </c>
      <c r="AT28" s="2" t="s">
        <v>85</v>
      </c>
      <c r="AU28" s="2" t="s">
        <v>299</v>
      </c>
      <c r="AV28" s="2" t="s">
        <v>103</v>
      </c>
      <c r="AW28" s="2" t="s">
        <v>407</v>
      </c>
      <c r="AX28" s="2" t="s">
        <v>408</v>
      </c>
      <c r="AY28" s="2" t="s">
        <v>107</v>
      </c>
      <c r="AZ28" s="2"/>
      <c r="BA28" s="2"/>
      <c r="BB28" s="2"/>
      <c r="BC28" s="2"/>
      <c r="BD28" s="2"/>
      <c r="BE28" s="2"/>
      <c r="BF28" s="2"/>
      <c r="BG28" s="2"/>
      <c r="BH28" s="2"/>
      <c r="BI28" s="2"/>
      <c r="BJ28" s="2"/>
      <c r="BK28" s="2"/>
      <c r="BL28" s="2"/>
      <c r="BM28" s="2"/>
      <c r="BN28" s="2"/>
      <c r="BO28" s="2"/>
      <c r="BP28" s="2"/>
      <c r="BQ28" s="2"/>
      <c r="BR28" s="2"/>
      <c r="BS28" s="2"/>
      <c r="BT28" s="2"/>
      <c r="BU28" s="2"/>
      <c r="BV28" s="2"/>
      <c r="BW28" s="2"/>
      <c r="BX28" s="2" t="s">
        <v>107</v>
      </c>
      <c r="BY28" s="2" t="s">
        <v>107</v>
      </c>
      <c r="BZ28" s="2" t="s">
        <v>107</v>
      </c>
      <c r="CA28" s="2" t="s">
        <v>107</v>
      </c>
      <c r="CB28" s="2" t="s">
        <v>85</v>
      </c>
      <c r="CC28" s="2" t="s">
        <v>107</v>
      </c>
      <c r="CD28" s="2" t="s">
        <v>85</v>
      </c>
      <c r="CE28" s="2" t="s">
        <v>85</v>
      </c>
      <c r="CF28" s="2" t="s">
        <v>107</v>
      </c>
      <c r="CG28" s="2" t="s">
        <v>85</v>
      </c>
      <c r="CH28" s="2" t="s">
        <v>85</v>
      </c>
      <c r="CI28" s="2" t="s">
        <v>107</v>
      </c>
      <c r="CJ28" s="2" t="s">
        <v>85</v>
      </c>
      <c r="CK28" s="2" t="s">
        <v>85</v>
      </c>
      <c r="CL28" s="2" t="s">
        <v>85</v>
      </c>
      <c r="CM28" s="2" t="s">
        <v>85</v>
      </c>
    </row>
    <row r="29" spans="1:91" hidden="1" x14ac:dyDescent="0.5">
      <c r="A29" s="2" t="str">
        <f>"971811"</f>
        <v>971811</v>
      </c>
      <c r="B29" s="2" t="s">
        <v>417</v>
      </c>
      <c r="C29" s="2" t="s">
        <v>99</v>
      </c>
      <c r="D29" s="2" t="s">
        <v>85</v>
      </c>
      <c r="E29" s="2" t="s">
        <v>85</v>
      </c>
      <c r="F29" s="7" t="s">
        <v>1400</v>
      </c>
      <c r="G29" s="2" t="s">
        <v>1395</v>
      </c>
      <c r="H29" s="2" t="s">
        <v>418</v>
      </c>
      <c r="I29" s="2" t="s">
        <v>419</v>
      </c>
      <c r="J29" s="2"/>
      <c r="K29" s="2" t="s">
        <v>83</v>
      </c>
      <c r="L29" s="2" t="s">
        <v>84</v>
      </c>
      <c r="M29" s="2">
        <v>59634203295</v>
      </c>
      <c r="N29" s="2">
        <v>634203295</v>
      </c>
      <c r="O29" s="2" t="s">
        <v>111</v>
      </c>
      <c r="P29" s="2" t="s">
        <v>420</v>
      </c>
      <c r="Q29" s="2" t="s">
        <v>129</v>
      </c>
      <c r="R29" s="2" t="s">
        <v>421</v>
      </c>
      <c r="S29" s="2" t="s">
        <v>422</v>
      </c>
      <c r="T29" s="2" t="s">
        <v>423</v>
      </c>
      <c r="U29" s="2"/>
      <c r="V29" s="2" t="s">
        <v>424</v>
      </c>
      <c r="W29" s="2" t="s">
        <v>95</v>
      </c>
      <c r="X29" s="2">
        <v>2567</v>
      </c>
      <c r="Y29" s="2" t="s">
        <v>96</v>
      </c>
      <c r="Z29" s="2" t="str">
        <f>"0246477155"</f>
        <v>0246477155</v>
      </c>
      <c r="AA29" s="2" t="str">
        <f>"0475005105"</f>
        <v>0475005105</v>
      </c>
      <c r="AB29" s="2" t="s">
        <v>425</v>
      </c>
      <c r="AC29" s="2" t="s">
        <v>426</v>
      </c>
      <c r="AD29" s="4" t="s">
        <v>427</v>
      </c>
      <c r="AE29" s="2" t="s">
        <v>119</v>
      </c>
      <c r="AF29" s="2" t="s">
        <v>428</v>
      </c>
      <c r="AG29" s="2" t="s">
        <v>429</v>
      </c>
      <c r="AH29" s="5" t="s">
        <v>102</v>
      </c>
      <c r="AI29" s="5" t="s">
        <v>102</v>
      </c>
      <c r="AJ29" s="2">
        <v>0</v>
      </c>
      <c r="AK29" s="2" t="s">
        <v>85</v>
      </c>
      <c r="AL29" s="2">
        <v>0</v>
      </c>
      <c r="AM29" s="2">
        <v>3</v>
      </c>
      <c r="AN29" s="2">
        <v>3</v>
      </c>
      <c r="AO29" s="2">
        <v>3</v>
      </c>
      <c r="AP29" s="2" t="s">
        <v>103</v>
      </c>
      <c r="AQ29" s="2" t="s">
        <v>103</v>
      </c>
      <c r="AR29" s="2" t="s">
        <v>430</v>
      </c>
      <c r="AS29" s="2" t="s">
        <v>431</v>
      </c>
      <c r="AT29" s="2" t="s">
        <v>85</v>
      </c>
      <c r="AU29" s="5" t="s">
        <v>102</v>
      </c>
      <c r="AV29" s="2" t="s">
        <v>103</v>
      </c>
      <c r="AW29" s="2" t="s">
        <v>421</v>
      </c>
      <c r="AX29" s="2" t="s">
        <v>432</v>
      </c>
      <c r="AY29" s="2" t="s">
        <v>107</v>
      </c>
      <c r="AZ29" s="2"/>
      <c r="BA29" s="2"/>
      <c r="BB29" s="2"/>
      <c r="BC29" s="2"/>
      <c r="BD29" s="2"/>
      <c r="BE29" s="2"/>
      <c r="BF29" s="2"/>
      <c r="BG29" s="2"/>
      <c r="BH29" s="2"/>
      <c r="BI29" s="2"/>
      <c r="BJ29" s="2"/>
      <c r="BK29" s="2"/>
      <c r="BL29" s="2"/>
      <c r="BM29" s="2"/>
      <c r="BN29" s="2"/>
      <c r="BO29" s="2"/>
      <c r="BP29" s="2"/>
      <c r="BQ29" s="2"/>
      <c r="BR29" s="2"/>
      <c r="BS29" s="2"/>
      <c r="BT29" s="2"/>
      <c r="BU29" s="2"/>
      <c r="BV29" s="2"/>
      <c r="BW29" s="2"/>
      <c r="BX29" s="2" t="s">
        <v>107</v>
      </c>
      <c r="BY29" s="2" t="s">
        <v>107</v>
      </c>
      <c r="BZ29" s="2" t="s">
        <v>107</v>
      </c>
      <c r="CA29" s="2" t="s">
        <v>107</v>
      </c>
      <c r="CB29" s="2" t="s">
        <v>85</v>
      </c>
      <c r="CC29" s="2" t="s">
        <v>107</v>
      </c>
      <c r="CD29" s="2" t="s">
        <v>85</v>
      </c>
      <c r="CE29" s="2" t="s">
        <v>85</v>
      </c>
      <c r="CF29" s="2" t="s">
        <v>107</v>
      </c>
      <c r="CG29" s="2" t="s">
        <v>107</v>
      </c>
      <c r="CH29" s="2" t="s">
        <v>107</v>
      </c>
      <c r="CI29" s="2" t="s">
        <v>107</v>
      </c>
      <c r="CJ29" s="2" t="s">
        <v>107</v>
      </c>
      <c r="CK29" s="2" t="s">
        <v>107</v>
      </c>
      <c r="CL29" s="2" t="s">
        <v>107</v>
      </c>
      <c r="CM29" s="2" t="s">
        <v>107</v>
      </c>
    </row>
    <row r="30" spans="1:91" x14ac:dyDescent="0.5">
      <c r="A30" s="2" t="str">
        <f>"971881"</f>
        <v>971881</v>
      </c>
      <c r="B30" s="2" t="s">
        <v>433</v>
      </c>
      <c r="C30" s="2" t="s">
        <v>137</v>
      </c>
      <c r="D30" s="2" t="s">
        <v>85</v>
      </c>
      <c r="E30" s="2" t="s">
        <v>85</v>
      </c>
      <c r="F30" s="7" t="s">
        <v>1401</v>
      </c>
      <c r="G30" s="2" t="s">
        <v>1395</v>
      </c>
      <c r="H30" s="2" t="s">
        <v>434</v>
      </c>
      <c r="I30" s="2" t="s">
        <v>434</v>
      </c>
      <c r="J30" s="2"/>
      <c r="K30" s="2" t="s">
        <v>83</v>
      </c>
      <c r="L30" s="2" t="s">
        <v>84</v>
      </c>
      <c r="M30" s="2">
        <v>64087372398</v>
      </c>
      <c r="N30" s="2">
        <v>87372398</v>
      </c>
      <c r="O30" s="2" t="s">
        <v>111</v>
      </c>
      <c r="P30" s="2" t="s">
        <v>378</v>
      </c>
      <c r="Q30" s="2" t="s">
        <v>90</v>
      </c>
      <c r="R30" s="2" t="s">
        <v>435</v>
      </c>
      <c r="S30" s="2" t="s">
        <v>436</v>
      </c>
      <c r="T30" s="2" t="s">
        <v>437</v>
      </c>
      <c r="U30" s="2"/>
      <c r="V30" s="2" t="s">
        <v>438</v>
      </c>
      <c r="W30" s="2" t="s">
        <v>95</v>
      </c>
      <c r="X30" s="2">
        <v>2066</v>
      </c>
      <c r="Y30" s="2" t="s">
        <v>96</v>
      </c>
      <c r="Z30" s="2" t="str">
        <f>"0290902409"</f>
        <v>0290902409</v>
      </c>
      <c r="AA30" s="2" t="str">
        <f>"0413845875"</f>
        <v>0413845875</v>
      </c>
      <c r="AB30" s="2" t="s">
        <v>439</v>
      </c>
      <c r="AC30" s="2" t="s">
        <v>440</v>
      </c>
      <c r="AD30" s="4" t="s">
        <v>441</v>
      </c>
      <c r="AE30" s="2" t="s">
        <v>100</v>
      </c>
      <c r="AF30" s="2"/>
      <c r="AG30" s="2"/>
      <c r="AH30" s="2"/>
      <c r="AI30" s="2"/>
      <c r="AJ30" s="2"/>
      <c r="AK30" s="2"/>
      <c r="AL30" s="2"/>
      <c r="AM30" s="2"/>
      <c r="AN30" s="2"/>
      <c r="AO30" s="2"/>
      <c r="AP30" s="2"/>
      <c r="AQ30" s="2"/>
      <c r="AR30" s="2"/>
      <c r="AS30" s="2"/>
      <c r="AT30" s="2"/>
      <c r="AU30" s="2"/>
      <c r="AV30" s="2"/>
      <c r="AW30" s="2"/>
      <c r="AX30" s="2"/>
      <c r="AY30" s="2"/>
      <c r="AZ30" s="2" t="s">
        <v>442</v>
      </c>
      <c r="BA30" s="2" t="s">
        <v>443</v>
      </c>
      <c r="BB30" s="5" t="s">
        <v>102</v>
      </c>
      <c r="BC30" s="5" t="s">
        <v>102</v>
      </c>
      <c r="BD30" s="2">
        <v>5</v>
      </c>
      <c r="BE30" s="2" t="s">
        <v>85</v>
      </c>
      <c r="BF30" s="2">
        <v>0</v>
      </c>
      <c r="BG30" s="2">
        <v>75</v>
      </c>
      <c r="BH30" s="2">
        <v>75</v>
      </c>
      <c r="BI30" s="2">
        <v>50</v>
      </c>
      <c r="BJ30" s="2" t="s">
        <v>444</v>
      </c>
      <c r="BK30" s="2" t="s">
        <v>445</v>
      </c>
      <c r="BL30" s="2" t="s">
        <v>446</v>
      </c>
      <c r="BM30" s="2" t="s">
        <v>103</v>
      </c>
      <c r="BN30" s="2" t="s">
        <v>103</v>
      </c>
      <c r="BO30" s="2" t="s">
        <v>447</v>
      </c>
      <c r="BP30" s="2" t="s">
        <v>448</v>
      </c>
      <c r="BQ30" s="5" t="s">
        <v>102</v>
      </c>
      <c r="BR30" s="2" t="s">
        <v>85</v>
      </c>
      <c r="BS30" s="5" t="s">
        <v>102</v>
      </c>
      <c r="BT30" s="2" t="s">
        <v>103</v>
      </c>
      <c r="BU30" s="2" t="s">
        <v>435</v>
      </c>
      <c r="BV30" s="2" t="s">
        <v>274</v>
      </c>
      <c r="BW30" s="2" t="s">
        <v>107</v>
      </c>
      <c r="BX30" s="2" t="s">
        <v>107</v>
      </c>
      <c r="BY30" s="2" t="s">
        <v>107</v>
      </c>
      <c r="BZ30" s="2" t="s">
        <v>107</v>
      </c>
      <c r="CA30" s="2" t="s">
        <v>107</v>
      </c>
      <c r="CB30" s="2" t="s">
        <v>107</v>
      </c>
      <c r="CC30" s="2" t="s">
        <v>107</v>
      </c>
      <c r="CD30" s="2" t="s">
        <v>107</v>
      </c>
      <c r="CE30" s="2" t="s">
        <v>107</v>
      </c>
      <c r="CF30" s="2" t="s">
        <v>107</v>
      </c>
      <c r="CG30" s="2" t="s">
        <v>107</v>
      </c>
      <c r="CH30" s="2" t="s">
        <v>107</v>
      </c>
      <c r="CI30" s="2" t="s">
        <v>107</v>
      </c>
      <c r="CJ30" s="2" t="s">
        <v>107</v>
      </c>
      <c r="CK30" s="2" t="s">
        <v>107</v>
      </c>
      <c r="CL30" s="2" t="s">
        <v>107</v>
      </c>
      <c r="CM30" s="2" t="s">
        <v>107</v>
      </c>
    </row>
    <row r="31" spans="1:91" x14ac:dyDescent="0.5">
      <c r="A31" s="2" t="str">
        <f>"971951"</f>
        <v>971951</v>
      </c>
      <c r="B31" s="2" t="s">
        <v>449</v>
      </c>
      <c r="C31" s="2" t="s">
        <v>137</v>
      </c>
      <c r="D31" s="2" t="s">
        <v>85</v>
      </c>
      <c r="E31" s="2" t="s">
        <v>85</v>
      </c>
      <c r="F31" s="7" t="s">
        <v>1401</v>
      </c>
      <c r="G31" s="2" t="s">
        <v>1395</v>
      </c>
      <c r="H31" s="2" t="s">
        <v>450</v>
      </c>
      <c r="I31" s="2" t="s">
        <v>451</v>
      </c>
      <c r="J31" s="2"/>
      <c r="K31" s="2" t="s">
        <v>83</v>
      </c>
      <c r="L31" s="2" t="s">
        <v>84</v>
      </c>
      <c r="M31" s="2">
        <v>51118976051</v>
      </c>
      <c r="N31" s="2">
        <v>118976051</v>
      </c>
      <c r="O31" s="2" t="s">
        <v>111</v>
      </c>
      <c r="P31" s="2" t="s">
        <v>452</v>
      </c>
      <c r="Q31" s="2" t="s">
        <v>259</v>
      </c>
      <c r="R31" s="2" t="s">
        <v>453</v>
      </c>
      <c r="S31" s="2" t="s">
        <v>259</v>
      </c>
      <c r="T31" s="2" t="s">
        <v>454</v>
      </c>
      <c r="U31" s="2"/>
      <c r="V31" s="2" t="s">
        <v>455</v>
      </c>
      <c r="W31" s="2" t="s">
        <v>95</v>
      </c>
      <c r="X31" s="2">
        <v>2147</v>
      </c>
      <c r="Y31" s="2" t="s">
        <v>96</v>
      </c>
      <c r="Z31" s="2" t="str">
        <f>"02 96714855"</f>
        <v>02 96714855</v>
      </c>
      <c r="AA31" s="2" t="str">
        <f>"0418436372"</f>
        <v>0418436372</v>
      </c>
      <c r="AB31" s="2" t="s">
        <v>456</v>
      </c>
      <c r="AC31" s="2" t="s">
        <v>457</v>
      </c>
      <c r="AD31" s="4" t="s">
        <v>458</v>
      </c>
      <c r="AE31" s="2" t="s">
        <v>119</v>
      </c>
      <c r="AF31" s="2"/>
      <c r="AG31" s="2"/>
      <c r="AH31" s="2"/>
      <c r="AI31" s="2"/>
      <c r="AJ31" s="2"/>
      <c r="AK31" s="2"/>
      <c r="AL31" s="2"/>
      <c r="AM31" s="2"/>
      <c r="AN31" s="2"/>
      <c r="AO31" s="2"/>
      <c r="AP31" s="2"/>
      <c r="AQ31" s="2"/>
      <c r="AR31" s="2"/>
      <c r="AS31" s="2"/>
      <c r="AT31" s="2"/>
      <c r="AU31" s="2"/>
      <c r="AV31" s="2"/>
      <c r="AW31" s="2"/>
      <c r="AX31" s="2"/>
      <c r="AY31" s="2"/>
      <c r="AZ31" s="2" t="s">
        <v>459</v>
      </c>
      <c r="BA31" s="5" t="s">
        <v>102</v>
      </c>
      <c r="BB31" s="5" t="s">
        <v>102</v>
      </c>
      <c r="BC31" s="5" t="s">
        <v>102</v>
      </c>
      <c r="BD31" s="2">
        <v>2</v>
      </c>
      <c r="BE31" s="2" t="s">
        <v>85</v>
      </c>
      <c r="BF31" s="2">
        <v>0</v>
      </c>
      <c r="BG31" s="2">
        <v>12</v>
      </c>
      <c r="BH31" s="2">
        <v>12</v>
      </c>
      <c r="BI31" s="2">
        <v>12</v>
      </c>
      <c r="BJ31" s="2" t="s">
        <v>460</v>
      </c>
      <c r="BK31" s="2" t="s">
        <v>461</v>
      </c>
      <c r="BL31" s="2" t="s">
        <v>462</v>
      </c>
      <c r="BM31" s="2" t="s">
        <v>103</v>
      </c>
      <c r="BN31" s="2" t="s">
        <v>103</v>
      </c>
      <c r="BO31" s="2" t="s">
        <v>463</v>
      </c>
      <c r="BP31" s="2" t="s">
        <v>448</v>
      </c>
      <c r="BQ31" s="5" t="s">
        <v>102</v>
      </c>
      <c r="BR31" s="2" t="s">
        <v>85</v>
      </c>
      <c r="BS31" s="5" t="s">
        <v>102</v>
      </c>
      <c r="BT31" s="2" t="s">
        <v>103</v>
      </c>
      <c r="BU31" s="2" t="s">
        <v>464</v>
      </c>
      <c r="BV31" s="2" t="s">
        <v>465</v>
      </c>
      <c r="BW31" s="2" t="s">
        <v>107</v>
      </c>
      <c r="BX31" s="2" t="s">
        <v>107</v>
      </c>
      <c r="BY31" s="2" t="s">
        <v>107</v>
      </c>
      <c r="BZ31" s="2" t="s">
        <v>107</v>
      </c>
      <c r="CA31" s="2" t="s">
        <v>85</v>
      </c>
      <c r="CB31" s="2" t="s">
        <v>107</v>
      </c>
      <c r="CC31" s="2" t="s">
        <v>107</v>
      </c>
      <c r="CD31" s="2" t="s">
        <v>107</v>
      </c>
      <c r="CE31" s="2" t="s">
        <v>85</v>
      </c>
      <c r="CF31" s="2" t="s">
        <v>107</v>
      </c>
      <c r="CG31" s="2" t="s">
        <v>107</v>
      </c>
      <c r="CH31" s="2" t="s">
        <v>107</v>
      </c>
      <c r="CI31" s="2" t="s">
        <v>107</v>
      </c>
      <c r="CJ31" s="2" t="s">
        <v>107</v>
      </c>
      <c r="CK31" s="2" t="s">
        <v>85</v>
      </c>
      <c r="CL31" s="2" t="s">
        <v>85</v>
      </c>
      <c r="CM31" s="2" t="s">
        <v>85</v>
      </c>
    </row>
    <row r="32" spans="1:91" hidden="1" x14ac:dyDescent="0.5">
      <c r="A32" s="2" t="str">
        <f>"972831"</f>
        <v>972831</v>
      </c>
      <c r="B32" s="2" t="s">
        <v>466</v>
      </c>
      <c r="C32" s="2" t="s">
        <v>99</v>
      </c>
      <c r="D32" s="2" t="s">
        <v>85</v>
      </c>
      <c r="E32" s="2" t="s">
        <v>85</v>
      </c>
      <c r="F32" s="7" t="s">
        <v>1400</v>
      </c>
      <c r="G32" s="2" t="s">
        <v>1398</v>
      </c>
      <c r="H32" s="2" t="s">
        <v>467</v>
      </c>
      <c r="I32" s="2" t="s">
        <v>468</v>
      </c>
      <c r="J32" s="2"/>
      <c r="K32" s="2" t="s">
        <v>83</v>
      </c>
      <c r="L32" s="2" t="s">
        <v>84</v>
      </c>
      <c r="M32" s="2">
        <v>79488235893</v>
      </c>
      <c r="N32" s="2">
        <v>633765723</v>
      </c>
      <c r="O32" s="2" t="s">
        <v>204</v>
      </c>
      <c r="P32" s="2" t="s">
        <v>469</v>
      </c>
      <c r="Q32" s="2" t="s">
        <v>90</v>
      </c>
      <c r="R32" s="2" t="s">
        <v>470</v>
      </c>
      <c r="S32" s="2" t="s">
        <v>408</v>
      </c>
      <c r="T32" s="2" t="s">
        <v>471</v>
      </c>
      <c r="U32" s="2"/>
      <c r="V32" s="2" t="s">
        <v>469</v>
      </c>
      <c r="W32" s="2" t="s">
        <v>95</v>
      </c>
      <c r="X32" s="2">
        <v>2500</v>
      </c>
      <c r="Y32" s="2" t="s">
        <v>96</v>
      </c>
      <c r="Z32" s="2" t="str">
        <f>"0421129180"</f>
        <v>0421129180</v>
      </c>
      <c r="AA32" s="2" t="str">
        <f>""</f>
        <v/>
      </c>
      <c r="AB32" s="2" t="s">
        <v>472</v>
      </c>
      <c r="AC32" s="2" t="s">
        <v>473</v>
      </c>
      <c r="AD32" s="4" t="s">
        <v>474</v>
      </c>
      <c r="AE32" s="2" t="s">
        <v>119</v>
      </c>
      <c r="AF32" s="2" t="s">
        <v>475</v>
      </c>
      <c r="AG32" s="2" t="s">
        <v>476</v>
      </c>
      <c r="AH32" s="5" t="s">
        <v>102</v>
      </c>
      <c r="AI32" s="5" t="s">
        <v>102</v>
      </c>
      <c r="AJ32" s="2">
        <v>1</v>
      </c>
      <c r="AK32" s="2" t="s">
        <v>85</v>
      </c>
      <c r="AL32" s="2">
        <v>0</v>
      </c>
      <c r="AM32" s="2">
        <v>11</v>
      </c>
      <c r="AN32" s="2">
        <v>11</v>
      </c>
      <c r="AO32" s="2">
        <v>1</v>
      </c>
      <c r="AP32" s="2" t="s">
        <v>103</v>
      </c>
      <c r="AQ32" s="2" t="s">
        <v>103</v>
      </c>
      <c r="AR32" s="2" t="s">
        <v>477</v>
      </c>
      <c r="AS32" s="2" t="s">
        <v>478</v>
      </c>
      <c r="AT32" s="2" t="s">
        <v>85</v>
      </c>
      <c r="AU32" s="5" t="s">
        <v>102</v>
      </c>
      <c r="AV32" s="2" t="s">
        <v>103</v>
      </c>
      <c r="AW32" s="2" t="s">
        <v>470</v>
      </c>
      <c r="AX32" s="2" t="s">
        <v>408</v>
      </c>
      <c r="AY32" s="2" t="s">
        <v>107</v>
      </c>
      <c r="AZ32" s="2"/>
      <c r="BA32" s="2"/>
      <c r="BB32" s="2"/>
      <c r="BC32" s="2"/>
      <c r="BD32" s="2"/>
      <c r="BE32" s="2"/>
      <c r="BF32" s="2"/>
      <c r="BG32" s="2"/>
      <c r="BH32" s="2"/>
      <c r="BI32" s="2"/>
      <c r="BJ32" s="2"/>
      <c r="BK32" s="2"/>
      <c r="BL32" s="2"/>
      <c r="BM32" s="2"/>
      <c r="BN32" s="2"/>
      <c r="BO32" s="2"/>
      <c r="BP32" s="2"/>
      <c r="BQ32" s="2"/>
      <c r="BR32" s="2"/>
      <c r="BS32" s="2"/>
      <c r="BT32" s="2"/>
      <c r="BU32" s="2"/>
      <c r="BV32" s="2"/>
      <c r="BW32" s="2"/>
      <c r="BX32" s="2" t="s">
        <v>107</v>
      </c>
      <c r="BY32" s="2" t="s">
        <v>107</v>
      </c>
      <c r="BZ32" s="2" t="s">
        <v>85</v>
      </c>
      <c r="CA32" s="2" t="s">
        <v>85</v>
      </c>
      <c r="CB32" s="2" t="s">
        <v>85</v>
      </c>
      <c r="CC32" s="2" t="s">
        <v>107</v>
      </c>
      <c r="CD32" s="2" t="s">
        <v>85</v>
      </c>
      <c r="CE32" s="2" t="s">
        <v>85</v>
      </c>
      <c r="CF32" s="2" t="s">
        <v>107</v>
      </c>
      <c r="CG32" s="2" t="s">
        <v>107</v>
      </c>
      <c r="CH32" s="2" t="s">
        <v>107</v>
      </c>
      <c r="CI32" s="2" t="s">
        <v>107</v>
      </c>
      <c r="CJ32" s="2" t="s">
        <v>85</v>
      </c>
      <c r="CK32" s="2" t="s">
        <v>85</v>
      </c>
      <c r="CL32" s="2" t="s">
        <v>107</v>
      </c>
      <c r="CM32" s="2" t="s">
        <v>85</v>
      </c>
    </row>
    <row r="33" spans="1:91" hidden="1" x14ac:dyDescent="0.5">
      <c r="A33" s="2" t="str">
        <f>"973051"</f>
        <v>973051</v>
      </c>
      <c r="B33" s="2" t="s">
        <v>479</v>
      </c>
      <c r="C33" s="2" t="s">
        <v>99</v>
      </c>
      <c r="D33" s="2" t="s">
        <v>85</v>
      </c>
      <c r="E33" s="2" t="s">
        <v>85</v>
      </c>
      <c r="F33" s="7" t="s">
        <v>1401</v>
      </c>
      <c r="G33" s="2" t="s">
        <v>1395</v>
      </c>
      <c r="H33" s="2" t="s">
        <v>480</v>
      </c>
      <c r="I33" s="2" t="s">
        <v>481</v>
      </c>
      <c r="J33" s="2"/>
      <c r="K33" s="2" t="s">
        <v>83</v>
      </c>
      <c r="L33" s="2" t="s">
        <v>84</v>
      </c>
      <c r="M33" s="2">
        <v>32135837357</v>
      </c>
      <c r="N33" s="2">
        <v>135837357</v>
      </c>
      <c r="O33" s="2" t="s">
        <v>111</v>
      </c>
      <c r="P33" s="2" t="s">
        <v>482</v>
      </c>
      <c r="Q33" s="2" t="s">
        <v>90</v>
      </c>
      <c r="R33" s="2" t="s">
        <v>483</v>
      </c>
      <c r="S33" s="2" t="s">
        <v>484</v>
      </c>
      <c r="T33" s="2" t="s">
        <v>485</v>
      </c>
      <c r="U33" s="2"/>
      <c r="V33" s="2" t="s">
        <v>486</v>
      </c>
      <c r="W33" s="2" t="s">
        <v>95</v>
      </c>
      <c r="X33" s="2">
        <v>2077</v>
      </c>
      <c r="Y33" s="2" t="s">
        <v>96</v>
      </c>
      <c r="Z33" s="2" t="str">
        <f>"1300551898"</f>
        <v>1300551898</v>
      </c>
      <c r="AA33" s="2" t="str">
        <f>"0457775067"</f>
        <v>0457775067</v>
      </c>
      <c r="AB33" s="2" t="s">
        <v>487</v>
      </c>
      <c r="AC33" s="2" t="s">
        <v>488</v>
      </c>
      <c r="AD33" s="4" t="s">
        <v>489</v>
      </c>
      <c r="AE33" s="2" t="s">
        <v>280</v>
      </c>
      <c r="AF33" s="2" t="s">
        <v>490</v>
      </c>
      <c r="AG33" s="2" t="s">
        <v>491</v>
      </c>
      <c r="AH33" s="5" t="s">
        <v>102</v>
      </c>
      <c r="AI33" s="5" t="s">
        <v>102</v>
      </c>
      <c r="AJ33" s="2">
        <v>0</v>
      </c>
      <c r="AK33" s="2" t="s">
        <v>85</v>
      </c>
      <c r="AL33" s="2">
        <v>0</v>
      </c>
      <c r="AM33" s="2">
        <v>45</v>
      </c>
      <c r="AN33" s="2">
        <v>25</v>
      </c>
      <c r="AO33" s="2">
        <v>3</v>
      </c>
      <c r="AP33" s="2" t="s">
        <v>103</v>
      </c>
      <c r="AQ33" s="2" t="s">
        <v>103</v>
      </c>
      <c r="AR33" s="2" t="s">
        <v>493</v>
      </c>
      <c r="AS33" s="2" t="s">
        <v>403</v>
      </c>
      <c r="AT33" s="2" t="s">
        <v>85</v>
      </c>
      <c r="AU33" s="5" t="s">
        <v>102</v>
      </c>
      <c r="AV33" s="2" t="s">
        <v>103</v>
      </c>
      <c r="AW33" s="2" t="s">
        <v>494</v>
      </c>
      <c r="AX33" s="2" t="s">
        <v>171</v>
      </c>
      <c r="AY33" s="2" t="s">
        <v>107</v>
      </c>
      <c r="AZ33" s="2"/>
      <c r="BA33" s="2"/>
      <c r="BB33" s="2"/>
      <c r="BC33" s="2"/>
      <c r="BD33" s="2"/>
      <c r="BE33" s="2"/>
      <c r="BF33" s="2"/>
      <c r="BG33" s="2"/>
      <c r="BH33" s="2"/>
      <c r="BI33" s="2"/>
      <c r="BJ33" s="2"/>
      <c r="BK33" s="2"/>
      <c r="BL33" s="2"/>
      <c r="BM33" s="2"/>
      <c r="BN33" s="2"/>
      <c r="BO33" s="2"/>
      <c r="BP33" s="2"/>
      <c r="BQ33" s="2"/>
      <c r="BR33" s="2"/>
      <c r="BS33" s="2"/>
      <c r="BT33" s="2"/>
      <c r="BU33" s="2"/>
      <c r="BV33" s="2"/>
      <c r="BW33" s="2"/>
      <c r="BX33" s="2" t="s">
        <v>107</v>
      </c>
      <c r="BY33" s="2" t="s">
        <v>85</v>
      </c>
      <c r="BZ33" s="2" t="s">
        <v>85</v>
      </c>
      <c r="CA33" s="2" t="s">
        <v>85</v>
      </c>
      <c r="CB33" s="2" t="s">
        <v>85</v>
      </c>
      <c r="CC33" s="2" t="s">
        <v>85</v>
      </c>
      <c r="CD33" s="2" t="s">
        <v>85</v>
      </c>
      <c r="CE33" s="2" t="s">
        <v>85</v>
      </c>
      <c r="CF33" s="2" t="s">
        <v>107</v>
      </c>
      <c r="CG33" s="2" t="s">
        <v>107</v>
      </c>
      <c r="CH33" s="2" t="s">
        <v>107</v>
      </c>
      <c r="CI33" s="2" t="s">
        <v>107</v>
      </c>
      <c r="CJ33" s="2" t="s">
        <v>107</v>
      </c>
      <c r="CK33" s="2" t="s">
        <v>85</v>
      </c>
      <c r="CL33" s="2" t="s">
        <v>85</v>
      </c>
      <c r="CM33" s="2" t="s">
        <v>85</v>
      </c>
    </row>
    <row r="34" spans="1:91" x14ac:dyDescent="0.5">
      <c r="A34" s="2" t="str">
        <f>"973631"</f>
        <v>973631</v>
      </c>
      <c r="B34" s="2" t="s">
        <v>495</v>
      </c>
      <c r="C34" s="2" t="s">
        <v>137</v>
      </c>
      <c r="D34" s="2" t="s">
        <v>85</v>
      </c>
      <c r="E34" s="2" t="s">
        <v>85</v>
      </c>
      <c r="F34" s="7" t="s">
        <v>1401</v>
      </c>
      <c r="G34" s="2" t="s">
        <v>1395</v>
      </c>
      <c r="H34" s="2" t="s">
        <v>496</v>
      </c>
      <c r="I34" s="2" t="s">
        <v>497</v>
      </c>
      <c r="J34" s="2"/>
      <c r="K34" s="2" t="s">
        <v>83</v>
      </c>
      <c r="L34" s="2" t="s">
        <v>84</v>
      </c>
      <c r="M34" s="2">
        <v>56060581526</v>
      </c>
      <c r="N34" s="2">
        <v>60581526</v>
      </c>
      <c r="O34" s="2" t="s">
        <v>111</v>
      </c>
      <c r="P34" s="2" t="s">
        <v>498</v>
      </c>
      <c r="Q34" s="2" t="s">
        <v>90</v>
      </c>
      <c r="R34" s="2" t="s">
        <v>499</v>
      </c>
      <c r="S34" s="2" t="s">
        <v>500</v>
      </c>
      <c r="T34" s="2" t="s">
        <v>501</v>
      </c>
      <c r="U34" s="2"/>
      <c r="V34" s="2" t="s">
        <v>502</v>
      </c>
      <c r="W34" s="2" t="s">
        <v>95</v>
      </c>
      <c r="X34" s="2">
        <v>2064</v>
      </c>
      <c r="Y34" s="2" t="s">
        <v>96</v>
      </c>
      <c r="Z34" s="2" t="str">
        <f>"02 9437 4000"</f>
        <v>02 9437 4000</v>
      </c>
      <c r="AA34" s="2" t="str">
        <f>"0434 607 691"</f>
        <v>0434 607 691</v>
      </c>
      <c r="AB34" s="2" t="s">
        <v>503</v>
      </c>
      <c r="AC34" s="2" t="s">
        <v>504</v>
      </c>
      <c r="AD34" s="4" t="s">
        <v>505</v>
      </c>
      <c r="AE34" s="2" t="s">
        <v>119</v>
      </c>
      <c r="AF34" s="2"/>
      <c r="AG34" s="2"/>
      <c r="AH34" s="2"/>
      <c r="AI34" s="2"/>
      <c r="AJ34" s="2"/>
      <c r="AK34" s="2"/>
      <c r="AL34" s="2"/>
      <c r="AM34" s="2"/>
      <c r="AN34" s="2"/>
      <c r="AO34" s="2"/>
      <c r="AP34" s="2"/>
      <c r="AQ34" s="2"/>
      <c r="AR34" s="2"/>
      <c r="AS34" s="2"/>
      <c r="AT34" s="2"/>
      <c r="AU34" s="2"/>
      <c r="AV34" s="2"/>
      <c r="AW34" s="2"/>
      <c r="AX34" s="2"/>
      <c r="AY34" s="2"/>
      <c r="AZ34" s="2" t="s">
        <v>506</v>
      </c>
      <c r="BA34" s="2" t="s">
        <v>507</v>
      </c>
      <c r="BB34" s="5" t="s">
        <v>102</v>
      </c>
      <c r="BC34" s="5" t="s">
        <v>102</v>
      </c>
      <c r="BD34" s="2">
        <v>5</v>
      </c>
      <c r="BE34" s="2" t="s">
        <v>85</v>
      </c>
      <c r="BF34" s="2">
        <v>0</v>
      </c>
      <c r="BG34" s="2">
        <v>187</v>
      </c>
      <c r="BH34" s="2">
        <v>36</v>
      </c>
      <c r="BI34" s="2">
        <v>3</v>
      </c>
      <c r="BJ34" s="2" t="s">
        <v>508</v>
      </c>
      <c r="BK34" s="2" t="s">
        <v>509</v>
      </c>
      <c r="BL34" s="2" t="s">
        <v>510</v>
      </c>
      <c r="BM34" s="2" t="s">
        <v>103</v>
      </c>
      <c r="BN34" s="2" t="s">
        <v>103</v>
      </c>
      <c r="BO34" s="2" t="s">
        <v>511</v>
      </c>
      <c r="BP34" s="2" t="s">
        <v>512</v>
      </c>
      <c r="BQ34" s="2" t="s">
        <v>513</v>
      </c>
      <c r="BR34" s="2" t="s">
        <v>85</v>
      </c>
      <c r="BS34" s="2" t="s">
        <v>514</v>
      </c>
      <c r="BT34" s="2" t="s">
        <v>103</v>
      </c>
      <c r="BU34" s="2" t="s">
        <v>499</v>
      </c>
      <c r="BV34" s="2" t="s">
        <v>500</v>
      </c>
      <c r="BW34" s="2" t="s">
        <v>107</v>
      </c>
      <c r="BX34" s="2" t="s">
        <v>107</v>
      </c>
      <c r="BY34" s="2" t="s">
        <v>107</v>
      </c>
      <c r="BZ34" s="2" t="s">
        <v>107</v>
      </c>
      <c r="CA34" s="2" t="s">
        <v>107</v>
      </c>
      <c r="CB34" s="2" t="s">
        <v>107</v>
      </c>
      <c r="CC34" s="2" t="s">
        <v>107</v>
      </c>
      <c r="CD34" s="2" t="s">
        <v>107</v>
      </c>
      <c r="CE34" s="2" t="s">
        <v>85</v>
      </c>
      <c r="CF34" s="2" t="s">
        <v>107</v>
      </c>
      <c r="CG34" s="2" t="s">
        <v>107</v>
      </c>
      <c r="CH34" s="2" t="s">
        <v>107</v>
      </c>
      <c r="CI34" s="2" t="s">
        <v>107</v>
      </c>
      <c r="CJ34" s="2" t="s">
        <v>107</v>
      </c>
      <c r="CK34" s="2" t="s">
        <v>107</v>
      </c>
      <c r="CL34" s="2" t="s">
        <v>107</v>
      </c>
      <c r="CM34" s="2" t="s">
        <v>107</v>
      </c>
    </row>
    <row r="35" spans="1:91" x14ac:dyDescent="0.5">
      <c r="A35" s="2" t="str">
        <f>"973731"</f>
        <v>973731</v>
      </c>
      <c r="B35" s="2" t="s">
        <v>515</v>
      </c>
      <c r="C35" s="2" t="s">
        <v>137</v>
      </c>
      <c r="D35" s="2" t="s">
        <v>85</v>
      </c>
      <c r="E35" s="2" t="s">
        <v>85</v>
      </c>
      <c r="F35" s="2" t="s">
        <v>1402</v>
      </c>
      <c r="G35" s="2" t="s">
        <v>1395</v>
      </c>
      <c r="H35" s="2" t="s">
        <v>516</v>
      </c>
      <c r="I35" s="2" t="s">
        <v>517</v>
      </c>
      <c r="J35" s="2"/>
      <c r="K35" s="2" t="s">
        <v>240</v>
      </c>
      <c r="L35" s="2" t="s">
        <v>84</v>
      </c>
      <c r="M35" s="2">
        <v>42470275516</v>
      </c>
      <c r="N35" s="2">
        <v>86357879</v>
      </c>
      <c r="O35" s="2" t="s">
        <v>518</v>
      </c>
      <c r="P35" s="2" t="s">
        <v>519</v>
      </c>
      <c r="Q35" s="2" t="s">
        <v>90</v>
      </c>
      <c r="R35" s="2" t="s">
        <v>520</v>
      </c>
      <c r="S35" s="2" t="s">
        <v>521</v>
      </c>
      <c r="T35" s="2" t="s">
        <v>522</v>
      </c>
      <c r="U35" s="2" t="s">
        <v>523</v>
      </c>
      <c r="V35" s="2" t="s">
        <v>524</v>
      </c>
      <c r="W35" s="2" t="s">
        <v>95</v>
      </c>
      <c r="X35" s="2">
        <v>2017</v>
      </c>
      <c r="Y35" s="2" t="s">
        <v>96</v>
      </c>
      <c r="Z35" s="2" t="str">
        <f>"02 9698 8400"</f>
        <v>02 9698 8400</v>
      </c>
      <c r="AA35" s="2" t="str">
        <f>"0403 433 198"</f>
        <v>0403 433 198</v>
      </c>
      <c r="AB35" s="2" t="s">
        <v>525</v>
      </c>
      <c r="AC35" s="2" t="s">
        <v>526</v>
      </c>
      <c r="AD35" s="4" t="s">
        <v>527</v>
      </c>
      <c r="AE35" s="2" t="s">
        <v>280</v>
      </c>
      <c r="AF35" s="2"/>
      <c r="AG35" s="2"/>
      <c r="AH35" s="2"/>
      <c r="AI35" s="2"/>
      <c r="AJ35" s="2"/>
      <c r="AK35" s="2"/>
      <c r="AL35" s="2"/>
      <c r="AM35" s="2"/>
      <c r="AN35" s="2"/>
      <c r="AO35" s="2"/>
      <c r="AP35" s="2"/>
      <c r="AQ35" s="2"/>
      <c r="AR35" s="2"/>
      <c r="AS35" s="2"/>
      <c r="AT35" s="2"/>
      <c r="AU35" s="2"/>
      <c r="AV35" s="2"/>
      <c r="AW35" s="2"/>
      <c r="AX35" s="2"/>
      <c r="AY35" s="2"/>
      <c r="AZ35" s="2" t="s">
        <v>528</v>
      </c>
      <c r="BA35" s="2" t="s">
        <v>529</v>
      </c>
      <c r="BB35" s="5" t="s">
        <v>102</v>
      </c>
      <c r="BC35" s="5" t="s">
        <v>102</v>
      </c>
      <c r="BD35" s="2">
        <v>50</v>
      </c>
      <c r="BE35" s="2" t="s">
        <v>85</v>
      </c>
      <c r="BF35" s="2">
        <v>50</v>
      </c>
      <c r="BG35" s="2" t="s">
        <v>530</v>
      </c>
      <c r="BH35" s="2">
        <v>30</v>
      </c>
      <c r="BI35" s="2" t="s">
        <v>531</v>
      </c>
      <c r="BJ35" s="2" t="s">
        <v>532</v>
      </c>
      <c r="BK35" s="2" t="s">
        <v>533</v>
      </c>
      <c r="BL35" s="2" t="s">
        <v>534</v>
      </c>
      <c r="BM35" s="2" t="s">
        <v>103</v>
      </c>
      <c r="BN35" s="2" t="s">
        <v>103</v>
      </c>
      <c r="BO35" s="2" t="s">
        <v>535</v>
      </c>
      <c r="BP35" s="2" t="s">
        <v>536</v>
      </c>
      <c r="BQ35" s="2" t="s">
        <v>537</v>
      </c>
      <c r="BR35" s="2" t="s">
        <v>85</v>
      </c>
      <c r="BS35" s="5" t="s">
        <v>102</v>
      </c>
      <c r="BT35" s="2" t="s">
        <v>103</v>
      </c>
      <c r="BU35" s="2" t="s">
        <v>520</v>
      </c>
      <c r="BV35" s="2" t="s">
        <v>521</v>
      </c>
      <c r="BW35" s="2" t="s">
        <v>107</v>
      </c>
      <c r="BX35" s="2" t="s">
        <v>107</v>
      </c>
      <c r="BY35" s="2" t="s">
        <v>107</v>
      </c>
      <c r="BZ35" s="2" t="s">
        <v>107</v>
      </c>
      <c r="CA35" s="2" t="s">
        <v>85</v>
      </c>
      <c r="CB35" s="2" t="s">
        <v>85</v>
      </c>
      <c r="CC35" s="2" t="s">
        <v>107</v>
      </c>
      <c r="CD35" s="2" t="s">
        <v>107</v>
      </c>
      <c r="CE35" s="2" t="s">
        <v>85</v>
      </c>
      <c r="CF35" s="2" t="s">
        <v>107</v>
      </c>
      <c r="CG35" s="2" t="s">
        <v>107</v>
      </c>
      <c r="CH35" s="2" t="s">
        <v>107</v>
      </c>
      <c r="CI35" s="2" t="s">
        <v>107</v>
      </c>
      <c r="CJ35" s="2" t="s">
        <v>85</v>
      </c>
      <c r="CK35" s="2" t="s">
        <v>85</v>
      </c>
      <c r="CL35" s="2" t="s">
        <v>85</v>
      </c>
      <c r="CM35" s="2" t="s">
        <v>85</v>
      </c>
    </row>
    <row r="36" spans="1:91" hidden="1" x14ac:dyDescent="0.5">
      <c r="A36" s="2" t="str">
        <f>"973791"</f>
        <v>973791</v>
      </c>
      <c r="B36" s="2" t="s">
        <v>538</v>
      </c>
      <c r="C36" s="2" t="s">
        <v>99</v>
      </c>
      <c r="D36" s="2" t="s">
        <v>85</v>
      </c>
      <c r="E36" s="2" t="s">
        <v>85</v>
      </c>
      <c r="F36" s="7" t="s">
        <v>1400</v>
      </c>
      <c r="G36" s="2" t="s">
        <v>1395</v>
      </c>
      <c r="H36" s="2" t="s">
        <v>539</v>
      </c>
      <c r="I36" s="2" t="s">
        <v>540</v>
      </c>
      <c r="J36" s="2"/>
      <c r="K36" s="2" t="s">
        <v>83</v>
      </c>
      <c r="L36" s="2" t="s">
        <v>84</v>
      </c>
      <c r="M36" s="2">
        <v>89620076646</v>
      </c>
      <c r="N36" s="2">
        <v>620076646</v>
      </c>
      <c r="O36" s="2" t="s">
        <v>111</v>
      </c>
      <c r="P36" s="2" t="s">
        <v>541</v>
      </c>
      <c r="Q36" s="2" t="s">
        <v>90</v>
      </c>
      <c r="R36" s="2" t="s">
        <v>542</v>
      </c>
      <c r="S36" s="2" t="s">
        <v>92</v>
      </c>
      <c r="T36" s="2" t="s">
        <v>543</v>
      </c>
      <c r="U36" s="2" t="s">
        <v>544</v>
      </c>
      <c r="V36" s="2" t="s">
        <v>545</v>
      </c>
      <c r="W36" s="2" t="s">
        <v>95</v>
      </c>
      <c r="X36" s="2">
        <v>2161</v>
      </c>
      <c r="Y36" s="2" t="s">
        <v>96</v>
      </c>
      <c r="Z36" s="2" t="str">
        <f>"0405631973"</f>
        <v>0405631973</v>
      </c>
      <c r="AA36" s="2" t="str">
        <f>"0405631973"</f>
        <v>0405631973</v>
      </c>
      <c r="AB36" s="2" t="s">
        <v>546</v>
      </c>
      <c r="AC36" s="2" t="s">
        <v>547</v>
      </c>
      <c r="AD36" s="4" t="s">
        <v>548</v>
      </c>
      <c r="AE36" s="2" t="s">
        <v>119</v>
      </c>
      <c r="AF36" s="2" t="s">
        <v>549</v>
      </c>
      <c r="AG36" s="2" t="s">
        <v>550</v>
      </c>
      <c r="AH36" s="5" t="s">
        <v>102</v>
      </c>
      <c r="AI36" s="5" t="s">
        <v>102</v>
      </c>
      <c r="AJ36" s="2">
        <v>0</v>
      </c>
      <c r="AK36" s="2" t="s">
        <v>85</v>
      </c>
      <c r="AL36" s="2">
        <v>0</v>
      </c>
      <c r="AM36" s="2">
        <v>1</v>
      </c>
      <c r="AN36" s="2">
        <v>1</v>
      </c>
      <c r="AO36" s="2">
        <v>1</v>
      </c>
      <c r="AP36" s="2" t="s">
        <v>103</v>
      </c>
      <c r="AQ36" s="2" t="s">
        <v>103</v>
      </c>
      <c r="AR36" s="2" t="s">
        <v>551</v>
      </c>
      <c r="AS36" s="2" t="s">
        <v>552</v>
      </c>
      <c r="AT36" s="2" t="s">
        <v>85</v>
      </c>
      <c r="AU36" s="2" t="s">
        <v>401</v>
      </c>
      <c r="AV36" s="2" t="s">
        <v>103</v>
      </c>
      <c r="AW36" s="2" t="s">
        <v>553</v>
      </c>
      <c r="AX36" s="2" t="s">
        <v>92</v>
      </c>
      <c r="AY36" s="2" t="s">
        <v>107</v>
      </c>
      <c r="AZ36" s="2"/>
      <c r="BA36" s="2"/>
      <c r="BB36" s="2"/>
      <c r="BC36" s="2"/>
      <c r="BD36" s="2"/>
      <c r="BE36" s="2"/>
      <c r="BF36" s="2"/>
      <c r="BG36" s="2"/>
      <c r="BH36" s="2"/>
      <c r="BI36" s="2"/>
      <c r="BJ36" s="2"/>
      <c r="BK36" s="2"/>
      <c r="BL36" s="2"/>
      <c r="BM36" s="2"/>
      <c r="BN36" s="2"/>
      <c r="BO36" s="2"/>
      <c r="BP36" s="2"/>
      <c r="BQ36" s="2"/>
      <c r="BR36" s="2"/>
      <c r="BS36" s="2"/>
      <c r="BT36" s="2"/>
      <c r="BU36" s="2"/>
      <c r="BV36" s="2"/>
      <c r="BW36" s="2"/>
      <c r="BX36" s="2" t="s">
        <v>107</v>
      </c>
      <c r="BY36" s="2" t="s">
        <v>107</v>
      </c>
      <c r="BZ36" s="2" t="s">
        <v>107</v>
      </c>
      <c r="CA36" s="2" t="s">
        <v>107</v>
      </c>
      <c r="CB36" s="2" t="s">
        <v>85</v>
      </c>
      <c r="CC36" s="2" t="s">
        <v>107</v>
      </c>
      <c r="CD36" s="2" t="s">
        <v>85</v>
      </c>
      <c r="CE36" s="2" t="s">
        <v>85</v>
      </c>
      <c r="CF36" s="2" t="s">
        <v>107</v>
      </c>
      <c r="CG36" s="2" t="s">
        <v>107</v>
      </c>
      <c r="CH36" s="2" t="s">
        <v>107</v>
      </c>
      <c r="CI36" s="2" t="s">
        <v>107</v>
      </c>
      <c r="CJ36" s="2" t="s">
        <v>85</v>
      </c>
      <c r="CK36" s="2" t="s">
        <v>85</v>
      </c>
      <c r="CL36" s="2" t="s">
        <v>85</v>
      </c>
      <c r="CM36" s="2" t="s">
        <v>85</v>
      </c>
    </row>
    <row r="37" spans="1:91" hidden="1" x14ac:dyDescent="0.5">
      <c r="A37" s="2" t="str">
        <f>"973841"</f>
        <v>973841</v>
      </c>
      <c r="B37" s="2" t="s">
        <v>554</v>
      </c>
      <c r="C37" s="2" t="s">
        <v>99</v>
      </c>
      <c r="D37" s="2" t="s">
        <v>85</v>
      </c>
      <c r="E37" s="2" t="s">
        <v>85</v>
      </c>
      <c r="F37" s="7" t="s">
        <v>1400</v>
      </c>
      <c r="G37" s="2" t="s">
        <v>1395</v>
      </c>
      <c r="H37" s="2" t="s">
        <v>555</v>
      </c>
      <c r="I37" s="2" t="s">
        <v>556</v>
      </c>
      <c r="J37" s="2"/>
      <c r="K37" s="2" t="s">
        <v>240</v>
      </c>
      <c r="L37" s="2" t="s">
        <v>84</v>
      </c>
      <c r="M37" s="2">
        <v>11506215719</v>
      </c>
      <c r="N37" s="2"/>
      <c r="O37" s="2" t="s">
        <v>557</v>
      </c>
      <c r="P37" s="2" t="s">
        <v>558</v>
      </c>
      <c r="Q37" s="2" t="s">
        <v>129</v>
      </c>
      <c r="R37" s="2" t="s">
        <v>559</v>
      </c>
      <c r="S37" s="2" t="s">
        <v>560</v>
      </c>
      <c r="T37" s="2" t="s">
        <v>561</v>
      </c>
      <c r="U37" s="2"/>
      <c r="V37" s="2" t="s">
        <v>562</v>
      </c>
      <c r="W37" s="2" t="s">
        <v>95</v>
      </c>
      <c r="X37" s="2">
        <v>2211</v>
      </c>
      <c r="Y37" s="2" t="s">
        <v>96</v>
      </c>
      <c r="Z37" s="2" t="str">
        <f>"0433 861737"</f>
        <v>0433 861737</v>
      </c>
      <c r="AA37" s="2" t="str">
        <f>"0433 861737"</f>
        <v>0433 861737</v>
      </c>
      <c r="AB37" s="2" t="s">
        <v>563</v>
      </c>
      <c r="AC37" s="2"/>
      <c r="AD37" s="4" t="s">
        <v>564</v>
      </c>
      <c r="AE37" s="2" t="s">
        <v>280</v>
      </c>
      <c r="AF37" s="2" t="s">
        <v>565</v>
      </c>
      <c r="AG37" s="2" t="s">
        <v>566</v>
      </c>
      <c r="AH37" s="5" t="s">
        <v>102</v>
      </c>
      <c r="AI37" s="5" t="s">
        <v>102</v>
      </c>
      <c r="AJ37" s="2">
        <v>0</v>
      </c>
      <c r="AK37" s="2" t="s">
        <v>85</v>
      </c>
      <c r="AL37" s="2">
        <v>0</v>
      </c>
      <c r="AM37" s="2">
        <v>3</v>
      </c>
      <c r="AN37" s="2">
        <v>0</v>
      </c>
      <c r="AO37" s="2">
        <v>1</v>
      </c>
      <c r="AP37" s="2" t="s">
        <v>103</v>
      </c>
      <c r="AQ37" s="2" t="s">
        <v>103</v>
      </c>
      <c r="AR37" s="2" t="s">
        <v>567</v>
      </c>
      <c r="AS37" s="2" t="s">
        <v>568</v>
      </c>
      <c r="AT37" s="2" t="s">
        <v>85</v>
      </c>
      <c r="AU37" s="2" t="s">
        <v>299</v>
      </c>
      <c r="AV37" s="2" t="s">
        <v>103</v>
      </c>
      <c r="AW37" s="2" t="s">
        <v>569</v>
      </c>
      <c r="AX37" s="2" t="s">
        <v>560</v>
      </c>
      <c r="AY37" s="2" t="s">
        <v>107</v>
      </c>
      <c r="AZ37" s="2"/>
      <c r="BA37" s="2"/>
      <c r="BB37" s="2"/>
      <c r="BC37" s="2"/>
      <c r="BD37" s="2"/>
      <c r="BE37" s="2"/>
      <c r="BF37" s="2"/>
      <c r="BG37" s="2"/>
      <c r="BH37" s="2"/>
      <c r="BI37" s="2"/>
      <c r="BJ37" s="2"/>
      <c r="BK37" s="2"/>
      <c r="BL37" s="2"/>
      <c r="BM37" s="2"/>
      <c r="BN37" s="2"/>
      <c r="BO37" s="2"/>
      <c r="BP37" s="2"/>
      <c r="BQ37" s="2"/>
      <c r="BR37" s="2"/>
      <c r="BS37" s="2"/>
      <c r="BT37" s="2"/>
      <c r="BU37" s="2"/>
      <c r="BV37" s="2"/>
      <c r="BW37" s="2"/>
      <c r="BX37" s="2" t="s">
        <v>107</v>
      </c>
      <c r="BY37" s="2" t="s">
        <v>85</v>
      </c>
      <c r="BZ37" s="2" t="s">
        <v>85</v>
      </c>
      <c r="CA37" s="2" t="s">
        <v>107</v>
      </c>
      <c r="CB37" s="2" t="s">
        <v>107</v>
      </c>
      <c r="CC37" s="2" t="s">
        <v>85</v>
      </c>
      <c r="CD37" s="2" t="s">
        <v>85</v>
      </c>
      <c r="CE37" s="2" t="s">
        <v>85</v>
      </c>
      <c r="CF37" s="2" t="s">
        <v>107</v>
      </c>
      <c r="CG37" s="2" t="s">
        <v>85</v>
      </c>
      <c r="CH37" s="2" t="s">
        <v>107</v>
      </c>
      <c r="CI37" s="2" t="s">
        <v>107</v>
      </c>
      <c r="CJ37" s="2" t="s">
        <v>85</v>
      </c>
      <c r="CK37" s="2" t="s">
        <v>85</v>
      </c>
      <c r="CL37" s="2" t="s">
        <v>107</v>
      </c>
      <c r="CM37" s="2" t="s">
        <v>85</v>
      </c>
    </row>
    <row r="38" spans="1:91" hidden="1" x14ac:dyDescent="0.5">
      <c r="A38" s="2" t="str">
        <f>"973911"</f>
        <v>973911</v>
      </c>
      <c r="B38" s="2" t="s">
        <v>570</v>
      </c>
      <c r="C38" s="2" t="s">
        <v>99</v>
      </c>
      <c r="D38" s="2" t="s">
        <v>85</v>
      </c>
      <c r="E38" s="2" t="s">
        <v>85</v>
      </c>
      <c r="F38" s="7" t="s">
        <v>1400</v>
      </c>
      <c r="G38" s="2" t="s">
        <v>1395</v>
      </c>
      <c r="H38" s="2" t="s">
        <v>571</v>
      </c>
      <c r="I38" s="2" t="s">
        <v>572</v>
      </c>
      <c r="J38" s="2"/>
      <c r="K38" s="2" t="s">
        <v>240</v>
      </c>
      <c r="L38" s="2" t="s">
        <v>84</v>
      </c>
      <c r="M38" s="2">
        <v>65613525205</v>
      </c>
      <c r="N38" s="2">
        <v>613525205</v>
      </c>
      <c r="O38" s="2" t="s">
        <v>111</v>
      </c>
      <c r="P38" s="2" t="s">
        <v>573</v>
      </c>
      <c r="Q38" s="2" t="s">
        <v>90</v>
      </c>
      <c r="R38" s="2" t="s">
        <v>574</v>
      </c>
      <c r="S38" s="2" t="s">
        <v>575</v>
      </c>
      <c r="T38" s="2" t="s">
        <v>576</v>
      </c>
      <c r="U38" s="2" t="s">
        <v>573</v>
      </c>
      <c r="V38" s="2" t="s">
        <v>378</v>
      </c>
      <c r="W38" s="2" t="s">
        <v>95</v>
      </c>
      <c r="X38" s="2">
        <v>2100</v>
      </c>
      <c r="Y38" s="2" t="s">
        <v>96</v>
      </c>
      <c r="Z38" s="2" t="str">
        <f>"0283188006"</f>
        <v>0283188006</v>
      </c>
      <c r="AA38" s="2" t="str">
        <f>"0401163131"</f>
        <v>0401163131</v>
      </c>
      <c r="AB38" s="2" t="s">
        <v>577</v>
      </c>
      <c r="AC38" s="2" t="s">
        <v>578</v>
      </c>
      <c r="AD38" s="4" t="s">
        <v>579</v>
      </c>
      <c r="AE38" s="2" t="s">
        <v>280</v>
      </c>
      <c r="AF38" s="2" t="s">
        <v>580</v>
      </c>
      <c r="AG38" s="2" t="s">
        <v>581</v>
      </c>
      <c r="AH38" s="5" t="s">
        <v>102</v>
      </c>
      <c r="AI38" s="5" t="s">
        <v>102</v>
      </c>
      <c r="AJ38" s="2">
        <v>0</v>
      </c>
      <c r="AK38" s="2" t="s">
        <v>85</v>
      </c>
      <c r="AL38" s="2">
        <v>0</v>
      </c>
      <c r="AM38" s="2">
        <v>3</v>
      </c>
      <c r="AN38" s="2">
        <v>3</v>
      </c>
      <c r="AO38" s="2">
        <v>6</v>
      </c>
      <c r="AP38" s="2" t="s">
        <v>103</v>
      </c>
      <c r="AQ38" s="2" t="s">
        <v>103</v>
      </c>
      <c r="AR38" s="2" t="s">
        <v>582</v>
      </c>
      <c r="AS38" s="2" t="s">
        <v>583</v>
      </c>
      <c r="AT38" s="2" t="s">
        <v>85</v>
      </c>
      <c r="AU38" s="5" t="s">
        <v>102</v>
      </c>
      <c r="AV38" s="2" t="s">
        <v>103</v>
      </c>
      <c r="AW38" s="2" t="s">
        <v>574</v>
      </c>
      <c r="AX38" s="2" t="s">
        <v>408</v>
      </c>
      <c r="AY38" s="2" t="s">
        <v>107</v>
      </c>
      <c r="AZ38" s="2"/>
      <c r="BA38" s="2"/>
      <c r="BB38" s="2"/>
      <c r="BC38" s="2"/>
      <c r="BD38" s="2"/>
      <c r="BE38" s="2"/>
      <c r="BF38" s="2"/>
      <c r="BG38" s="2"/>
      <c r="BH38" s="2"/>
      <c r="BI38" s="2"/>
      <c r="BJ38" s="2"/>
      <c r="BK38" s="2"/>
      <c r="BL38" s="2"/>
      <c r="BM38" s="2"/>
      <c r="BN38" s="2"/>
      <c r="BO38" s="2"/>
      <c r="BP38" s="2"/>
      <c r="BQ38" s="2"/>
      <c r="BR38" s="2"/>
      <c r="BS38" s="2"/>
      <c r="BT38" s="2"/>
      <c r="BU38" s="2"/>
      <c r="BV38" s="2"/>
      <c r="BW38" s="2"/>
      <c r="BX38" s="2" t="s">
        <v>107</v>
      </c>
      <c r="BY38" s="2" t="s">
        <v>107</v>
      </c>
      <c r="BZ38" s="2" t="s">
        <v>107</v>
      </c>
      <c r="CA38" s="2" t="s">
        <v>107</v>
      </c>
      <c r="CB38" s="2" t="s">
        <v>107</v>
      </c>
      <c r="CC38" s="2" t="s">
        <v>107</v>
      </c>
      <c r="CD38" s="2" t="s">
        <v>85</v>
      </c>
      <c r="CE38" s="2" t="s">
        <v>85</v>
      </c>
      <c r="CF38" s="2" t="s">
        <v>107</v>
      </c>
      <c r="CG38" s="2" t="s">
        <v>107</v>
      </c>
      <c r="CH38" s="2" t="s">
        <v>85</v>
      </c>
      <c r="CI38" s="2" t="s">
        <v>107</v>
      </c>
      <c r="CJ38" s="2" t="s">
        <v>107</v>
      </c>
      <c r="CK38" s="2" t="s">
        <v>107</v>
      </c>
      <c r="CL38" s="2" t="s">
        <v>85</v>
      </c>
      <c r="CM38" s="2" t="s">
        <v>85</v>
      </c>
    </row>
    <row r="39" spans="1:91" hidden="1" x14ac:dyDescent="0.5">
      <c r="A39" s="2" t="str">
        <f>"974161"</f>
        <v>974161</v>
      </c>
      <c r="B39" s="2" t="s">
        <v>584</v>
      </c>
      <c r="C39" s="2" t="s">
        <v>99</v>
      </c>
      <c r="D39" s="2" t="s">
        <v>85</v>
      </c>
      <c r="E39" s="2" t="s">
        <v>107</v>
      </c>
      <c r="F39" s="7" t="s">
        <v>1401</v>
      </c>
      <c r="G39" s="2" t="s">
        <v>1395</v>
      </c>
      <c r="H39" s="2" t="s">
        <v>585</v>
      </c>
      <c r="I39" s="2" t="s">
        <v>586</v>
      </c>
      <c r="J39" s="2"/>
      <c r="K39" s="2" t="s">
        <v>83</v>
      </c>
      <c r="L39" s="2" t="s">
        <v>84</v>
      </c>
      <c r="M39" s="2">
        <v>80150022110</v>
      </c>
      <c r="N39" s="2">
        <v>150022110</v>
      </c>
      <c r="O39" s="2" t="s">
        <v>111</v>
      </c>
      <c r="P39" s="2" t="s">
        <v>587</v>
      </c>
      <c r="Q39" s="2" t="s">
        <v>90</v>
      </c>
      <c r="R39" s="2" t="s">
        <v>588</v>
      </c>
      <c r="S39" s="2" t="s">
        <v>589</v>
      </c>
      <c r="T39" s="2" t="s">
        <v>590</v>
      </c>
      <c r="U39" s="2" t="s">
        <v>591</v>
      </c>
      <c r="V39" s="2" t="s">
        <v>592</v>
      </c>
      <c r="W39" s="2" t="s">
        <v>95</v>
      </c>
      <c r="X39" s="2">
        <v>2019</v>
      </c>
      <c r="Y39" s="2" t="s">
        <v>96</v>
      </c>
      <c r="Z39" s="2" t="str">
        <f>"0411330047"</f>
        <v>0411330047</v>
      </c>
      <c r="AA39" s="2" t="str">
        <f>"0417764530"</f>
        <v>0417764530</v>
      </c>
      <c r="AB39" s="2" t="s">
        <v>593</v>
      </c>
      <c r="AC39" s="2" t="s">
        <v>594</v>
      </c>
      <c r="AD39" s="4" t="s">
        <v>595</v>
      </c>
      <c r="AE39" s="2" t="s">
        <v>280</v>
      </c>
      <c r="AF39" s="2" t="s">
        <v>596</v>
      </c>
      <c r="AG39" s="2" t="s">
        <v>597</v>
      </c>
      <c r="AH39" s="5" t="s">
        <v>102</v>
      </c>
      <c r="AI39" s="5" t="s">
        <v>102</v>
      </c>
      <c r="AJ39" s="2">
        <v>56</v>
      </c>
      <c r="AK39" s="2" t="s">
        <v>85</v>
      </c>
      <c r="AL39" s="2">
        <v>0</v>
      </c>
      <c r="AM39" s="2">
        <v>33</v>
      </c>
      <c r="AN39" s="2">
        <v>5</v>
      </c>
      <c r="AO39" s="2">
        <v>0</v>
      </c>
      <c r="AP39" s="2" t="s">
        <v>103</v>
      </c>
      <c r="AQ39" s="2" t="s">
        <v>103</v>
      </c>
      <c r="AR39" s="2" t="s">
        <v>598</v>
      </c>
      <c r="AS39" s="2" t="s">
        <v>599</v>
      </c>
      <c r="AT39" s="2" t="s">
        <v>85</v>
      </c>
      <c r="AU39" s="5" t="s">
        <v>102</v>
      </c>
      <c r="AV39" s="2" t="s">
        <v>103</v>
      </c>
      <c r="AW39" s="2" t="s">
        <v>600</v>
      </c>
      <c r="AX39" s="2" t="s">
        <v>601</v>
      </c>
      <c r="AY39" s="2" t="s">
        <v>107</v>
      </c>
      <c r="AZ39" s="2"/>
      <c r="BA39" s="2"/>
      <c r="BB39" s="2"/>
      <c r="BC39" s="2"/>
      <c r="BD39" s="2"/>
      <c r="BE39" s="2"/>
      <c r="BF39" s="2"/>
      <c r="BG39" s="2"/>
      <c r="BH39" s="2"/>
      <c r="BI39" s="2"/>
      <c r="BJ39" s="2"/>
      <c r="BK39" s="2"/>
      <c r="BL39" s="2"/>
      <c r="BM39" s="2"/>
      <c r="BN39" s="2"/>
      <c r="BO39" s="2"/>
      <c r="BP39" s="2"/>
      <c r="BQ39" s="2"/>
      <c r="BR39" s="2"/>
      <c r="BS39" s="2"/>
      <c r="BT39" s="2"/>
      <c r="BU39" s="2"/>
      <c r="BV39" s="2"/>
      <c r="BW39" s="2"/>
      <c r="BX39" s="2" t="s">
        <v>107</v>
      </c>
      <c r="BY39" s="2" t="s">
        <v>107</v>
      </c>
      <c r="BZ39" s="2" t="s">
        <v>85</v>
      </c>
      <c r="CA39" s="2" t="s">
        <v>85</v>
      </c>
      <c r="CB39" s="2" t="s">
        <v>85</v>
      </c>
      <c r="CC39" s="2" t="s">
        <v>107</v>
      </c>
      <c r="CD39" s="2" t="s">
        <v>85</v>
      </c>
      <c r="CE39" s="2" t="s">
        <v>85</v>
      </c>
      <c r="CF39" s="2" t="s">
        <v>107</v>
      </c>
      <c r="CG39" s="2" t="s">
        <v>107</v>
      </c>
      <c r="CH39" s="2" t="s">
        <v>107</v>
      </c>
      <c r="CI39" s="2" t="s">
        <v>107</v>
      </c>
      <c r="CJ39" s="2" t="s">
        <v>107</v>
      </c>
      <c r="CK39" s="2" t="s">
        <v>107</v>
      </c>
      <c r="CL39" s="2" t="s">
        <v>85</v>
      </c>
      <c r="CM39" s="2" t="s">
        <v>85</v>
      </c>
    </row>
    <row r="40" spans="1:91" x14ac:dyDescent="0.5">
      <c r="A40" s="2" t="str">
        <f>"975871"</f>
        <v>975871</v>
      </c>
      <c r="B40" s="2" t="s">
        <v>602</v>
      </c>
      <c r="C40" s="2" t="s">
        <v>137</v>
      </c>
      <c r="D40" s="2" t="s">
        <v>85</v>
      </c>
      <c r="E40" s="2" t="s">
        <v>85</v>
      </c>
      <c r="F40" s="7" t="s">
        <v>1401</v>
      </c>
      <c r="G40" s="2" t="s">
        <v>1395</v>
      </c>
      <c r="H40" s="2" t="s">
        <v>603</v>
      </c>
      <c r="I40" s="2" t="s">
        <v>604</v>
      </c>
      <c r="J40" s="2"/>
      <c r="K40" s="2" t="s">
        <v>83</v>
      </c>
      <c r="L40" s="2" t="s">
        <v>84</v>
      </c>
      <c r="M40" s="2">
        <v>18092601860</v>
      </c>
      <c r="N40" s="2">
        <v>92601860</v>
      </c>
      <c r="O40" s="2" t="s">
        <v>111</v>
      </c>
      <c r="P40" s="2" t="s">
        <v>605</v>
      </c>
      <c r="Q40" s="2" t="s">
        <v>90</v>
      </c>
      <c r="R40" s="2" t="s">
        <v>606</v>
      </c>
      <c r="S40" s="2" t="s">
        <v>274</v>
      </c>
      <c r="T40" s="2" t="s">
        <v>607</v>
      </c>
      <c r="U40" s="2" t="s">
        <v>608</v>
      </c>
      <c r="V40" s="2" t="s">
        <v>609</v>
      </c>
      <c r="W40" s="2" t="s">
        <v>95</v>
      </c>
      <c r="X40" s="2">
        <v>2127</v>
      </c>
      <c r="Y40" s="2" t="s">
        <v>96</v>
      </c>
      <c r="Z40" s="2" t="str">
        <f>"0297632344"</f>
        <v>0297632344</v>
      </c>
      <c r="AA40" s="2" t="str">
        <f>"0405509608"</f>
        <v>0405509608</v>
      </c>
      <c r="AB40" s="2" t="s">
        <v>610</v>
      </c>
      <c r="AC40" s="2" t="s">
        <v>611</v>
      </c>
      <c r="AD40" s="4" t="s">
        <v>612</v>
      </c>
      <c r="AE40" s="2" t="s">
        <v>119</v>
      </c>
      <c r="AF40" s="2"/>
      <c r="AG40" s="2"/>
      <c r="AH40" s="2"/>
      <c r="AI40" s="2"/>
      <c r="AJ40" s="2"/>
      <c r="AK40" s="2"/>
      <c r="AL40" s="2"/>
      <c r="AM40" s="2"/>
      <c r="AN40" s="2"/>
      <c r="AO40" s="2"/>
      <c r="AP40" s="2"/>
      <c r="AQ40" s="2"/>
      <c r="AR40" s="2"/>
      <c r="AS40" s="2"/>
      <c r="AT40" s="2"/>
      <c r="AU40" s="2"/>
      <c r="AV40" s="2"/>
      <c r="AW40" s="2"/>
      <c r="AX40" s="2"/>
      <c r="AY40" s="2"/>
      <c r="AZ40" s="2" t="s">
        <v>265</v>
      </c>
      <c r="BA40" s="2" t="s">
        <v>613</v>
      </c>
      <c r="BB40" s="5" t="s">
        <v>102</v>
      </c>
      <c r="BC40" s="5" t="s">
        <v>102</v>
      </c>
      <c r="BD40" s="2">
        <v>2</v>
      </c>
      <c r="BE40" s="2" t="s">
        <v>85</v>
      </c>
      <c r="BF40" s="2">
        <v>1</v>
      </c>
      <c r="BG40" s="2">
        <v>41</v>
      </c>
      <c r="BH40" s="2">
        <v>15</v>
      </c>
      <c r="BI40" s="2">
        <v>18</v>
      </c>
      <c r="BJ40" s="2" t="s">
        <v>614</v>
      </c>
      <c r="BK40" s="2" t="s">
        <v>615</v>
      </c>
      <c r="BL40" s="2" t="s">
        <v>616</v>
      </c>
      <c r="BM40" s="2" t="s">
        <v>103</v>
      </c>
      <c r="BN40" s="2" t="s">
        <v>103</v>
      </c>
      <c r="BO40" s="2" t="s">
        <v>617</v>
      </c>
      <c r="BP40" s="2" t="s">
        <v>618</v>
      </c>
      <c r="BQ40" s="5" t="s">
        <v>102</v>
      </c>
      <c r="BR40" s="2" t="s">
        <v>85</v>
      </c>
      <c r="BS40" s="5" t="s">
        <v>102</v>
      </c>
      <c r="BT40" s="2" t="s">
        <v>103</v>
      </c>
      <c r="BU40" s="2" t="s">
        <v>606</v>
      </c>
      <c r="BV40" s="2" t="s">
        <v>274</v>
      </c>
      <c r="BW40" s="2" t="s">
        <v>107</v>
      </c>
      <c r="BX40" s="2" t="s">
        <v>107</v>
      </c>
      <c r="BY40" s="2" t="s">
        <v>107</v>
      </c>
      <c r="BZ40" s="2" t="s">
        <v>107</v>
      </c>
      <c r="CA40" s="2" t="s">
        <v>107</v>
      </c>
      <c r="CB40" s="2" t="s">
        <v>85</v>
      </c>
      <c r="CC40" s="2" t="s">
        <v>107</v>
      </c>
      <c r="CD40" s="2" t="s">
        <v>107</v>
      </c>
      <c r="CE40" s="2" t="s">
        <v>107</v>
      </c>
      <c r="CF40" s="2" t="s">
        <v>107</v>
      </c>
      <c r="CG40" s="2" t="s">
        <v>107</v>
      </c>
      <c r="CH40" s="2" t="s">
        <v>107</v>
      </c>
      <c r="CI40" s="2" t="s">
        <v>107</v>
      </c>
      <c r="CJ40" s="2" t="s">
        <v>107</v>
      </c>
      <c r="CK40" s="2" t="s">
        <v>85</v>
      </c>
      <c r="CL40" s="2" t="s">
        <v>85</v>
      </c>
      <c r="CM40" s="2" t="s">
        <v>85</v>
      </c>
    </row>
    <row r="41" spans="1:91" hidden="1" x14ac:dyDescent="0.5">
      <c r="A41" s="2" t="str">
        <f>"975891"</f>
        <v>975891</v>
      </c>
      <c r="B41" s="2" t="s">
        <v>619</v>
      </c>
      <c r="C41" s="2" t="s">
        <v>99</v>
      </c>
      <c r="D41" s="2" t="s">
        <v>85</v>
      </c>
      <c r="E41" s="2" t="s">
        <v>85</v>
      </c>
      <c r="F41" s="7" t="s">
        <v>1400</v>
      </c>
      <c r="G41" s="2" t="s">
        <v>1395</v>
      </c>
      <c r="H41" s="2" t="s">
        <v>620</v>
      </c>
      <c r="I41" s="2" t="s">
        <v>621</v>
      </c>
      <c r="J41" s="2"/>
      <c r="K41" s="2" t="s">
        <v>83</v>
      </c>
      <c r="L41" s="2" t="s">
        <v>84</v>
      </c>
      <c r="M41" s="2">
        <v>34097484261</v>
      </c>
      <c r="N41" s="2">
        <v>97484261</v>
      </c>
      <c r="O41" s="2" t="s">
        <v>111</v>
      </c>
      <c r="P41" s="2" t="s">
        <v>622</v>
      </c>
      <c r="Q41" s="2" t="s">
        <v>90</v>
      </c>
      <c r="R41" s="2" t="s">
        <v>623</v>
      </c>
      <c r="S41" s="2" t="s">
        <v>171</v>
      </c>
      <c r="T41" s="2" t="s">
        <v>624</v>
      </c>
      <c r="U41" s="2"/>
      <c r="V41" s="2" t="s">
        <v>625</v>
      </c>
      <c r="W41" s="2" t="s">
        <v>95</v>
      </c>
      <c r="X41" s="2">
        <v>2118</v>
      </c>
      <c r="Y41" s="2" t="s">
        <v>96</v>
      </c>
      <c r="Z41" s="2" t="str">
        <f>"0415069859"</f>
        <v>0415069859</v>
      </c>
      <c r="AA41" s="2" t="str">
        <f>"0415069859"</f>
        <v>0415069859</v>
      </c>
      <c r="AB41" s="2" t="s">
        <v>626</v>
      </c>
      <c r="AC41" s="2" t="s">
        <v>627</v>
      </c>
      <c r="AD41" s="4" t="s">
        <v>628</v>
      </c>
      <c r="AE41" s="2" t="s">
        <v>119</v>
      </c>
      <c r="AF41" s="2" t="s">
        <v>629</v>
      </c>
      <c r="AG41" s="2" t="s">
        <v>630</v>
      </c>
      <c r="AH41" s="5" t="s">
        <v>102</v>
      </c>
      <c r="AI41" s="5" t="s">
        <v>102</v>
      </c>
      <c r="AJ41" s="2">
        <v>0</v>
      </c>
      <c r="AK41" s="2" t="s">
        <v>85</v>
      </c>
      <c r="AL41" s="2">
        <v>0</v>
      </c>
      <c r="AM41" s="2">
        <v>20</v>
      </c>
      <c r="AN41" s="2">
        <v>20</v>
      </c>
      <c r="AO41" s="2">
        <v>20</v>
      </c>
      <c r="AP41" s="2" t="s">
        <v>103</v>
      </c>
      <c r="AQ41" s="2" t="s">
        <v>103</v>
      </c>
      <c r="AR41" s="2" t="s">
        <v>631</v>
      </c>
      <c r="AS41" s="2" t="s">
        <v>632</v>
      </c>
      <c r="AT41" s="2" t="s">
        <v>85</v>
      </c>
      <c r="AU41" s="5" t="s">
        <v>102</v>
      </c>
      <c r="AV41" s="2" t="s">
        <v>103</v>
      </c>
      <c r="AW41" s="2" t="s">
        <v>633</v>
      </c>
      <c r="AX41" s="2" t="s">
        <v>634</v>
      </c>
      <c r="AY41" s="2" t="s">
        <v>107</v>
      </c>
      <c r="AZ41" s="2"/>
      <c r="BA41" s="2"/>
      <c r="BB41" s="2"/>
      <c r="BC41" s="2"/>
      <c r="BD41" s="2"/>
      <c r="BE41" s="2"/>
      <c r="BF41" s="2"/>
      <c r="BG41" s="2"/>
      <c r="BH41" s="2"/>
      <c r="BI41" s="2"/>
      <c r="BJ41" s="2"/>
      <c r="BK41" s="2"/>
      <c r="BL41" s="2"/>
      <c r="BM41" s="2"/>
      <c r="BN41" s="2"/>
      <c r="BO41" s="2"/>
      <c r="BP41" s="2"/>
      <c r="BQ41" s="2"/>
      <c r="BR41" s="2"/>
      <c r="BS41" s="2"/>
      <c r="BT41" s="2"/>
      <c r="BU41" s="2"/>
      <c r="BV41" s="2"/>
      <c r="BW41" s="2"/>
      <c r="BX41" s="2" t="s">
        <v>107</v>
      </c>
      <c r="BY41" s="2" t="s">
        <v>107</v>
      </c>
      <c r="BZ41" s="2" t="s">
        <v>107</v>
      </c>
      <c r="CA41" s="2" t="s">
        <v>107</v>
      </c>
      <c r="CB41" s="2" t="s">
        <v>107</v>
      </c>
      <c r="CC41" s="2" t="s">
        <v>107</v>
      </c>
      <c r="CD41" s="2" t="s">
        <v>85</v>
      </c>
      <c r="CE41" s="2" t="s">
        <v>85</v>
      </c>
      <c r="CF41" s="2" t="s">
        <v>107</v>
      </c>
      <c r="CG41" s="2" t="s">
        <v>107</v>
      </c>
      <c r="CH41" s="2" t="s">
        <v>107</v>
      </c>
      <c r="CI41" s="2" t="s">
        <v>107</v>
      </c>
      <c r="CJ41" s="2" t="s">
        <v>85</v>
      </c>
      <c r="CK41" s="2" t="s">
        <v>85</v>
      </c>
      <c r="CL41" s="2" t="s">
        <v>85</v>
      </c>
      <c r="CM41" s="2" t="s">
        <v>85</v>
      </c>
    </row>
    <row r="42" spans="1:91" x14ac:dyDescent="0.5">
      <c r="A42" s="2" t="str">
        <f>"976001"</f>
        <v>976001</v>
      </c>
      <c r="B42" s="2" t="s">
        <v>635</v>
      </c>
      <c r="C42" s="2" t="s">
        <v>137</v>
      </c>
      <c r="D42" s="2" t="s">
        <v>85</v>
      </c>
      <c r="E42" s="2" t="s">
        <v>85</v>
      </c>
      <c r="F42" s="2" t="s">
        <v>1402</v>
      </c>
      <c r="G42" s="2" t="s">
        <v>1395</v>
      </c>
      <c r="H42" s="2" t="s">
        <v>636</v>
      </c>
      <c r="I42" s="2" t="s">
        <v>637</v>
      </c>
      <c r="J42" s="2"/>
      <c r="K42" s="2" t="s">
        <v>83</v>
      </c>
      <c r="L42" s="2" t="s">
        <v>84</v>
      </c>
      <c r="M42" s="2">
        <v>93163403076</v>
      </c>
      <c r="N42" s="2">
        <v>163403076</v>
      </c>
      <c r="O42" s="2" t="s">
        <v>111</v>
      </c>
      <c r="P42" s="2" t="s">
        <v>638</v>
      </c>
      <c r="Q42" s="2" t="s">
        <v>90</v>
      </c>
      <c r="R42" s="2" t="s">
        <v>639</v>
      </c>
      <c r="S42" s="2" t="s">
        <v>408</v>
      </c>
      <c r="T42" s="2" t="s">
        <v>640</v>
      </c>
      <c r="U42" s="2"/>
      <c r="V42" s="2" t="s">
        <v>378</v>
      </c>
      <c r="W42" s="2" t="s">
        <v>95</v>
      </c>
      <c r="X42" s="2">
        <v>2000</v>
      </c>
      <c r="Y42" s="2" t="s">
        <v>96</v>
      </c>
      <c r="Z42" s="2" t="str">
        <f>"0424 999 999"</f>
        <v>0424 999 999</v>
      </c>
      <c r="AA42" s="2" t="str">
        <f>"0424 999 999"</f>
        <v>0424 999 999</v>
      </c>
      <c r="AB42" s="2" t="s">
        <v>641</v>
      </c>
      <c r="AC42" s="2" t="s">
        <v>642</v>
      </c>
      <c r="AD42" s="4" t="s">
        <v>643</v>
      </c>
      <c r="AE42" s="2" t="s">
        <v>119</v>
      </c>
      <c r="AF42" s="2"/>
      <c r="AG42" s="2"/>
      <c r="AH42" s="2"/>
      <c r="AI42" s="2"/>
      <c r="AJ42" s="2"/>
      <c r="AK42" s="2"/>
      <c r="AL42" s="2"/>
      <c r="AM42" s="2"/>
      <c r="AN42" s="2"/>
      <c r="AO42" s="2"/>
      <c r="AP42" s="2"/>
      <c r="AQ42" s="2"/>
      <c r="AR42" s="2"/>
      <c r="AS42" s="2"/>
      <c r="AT42" s="2"/>
      <c r="AU42" s="2"/>
      <c r="AV42" s="2"/>
      <c r="AW42" s="2"/>
      <c r="AX42" s="2"/>
      <c r="AY42" s="2"/>
      <c r="AZ42" s="2" t="s">
        <v>644</v>
      </c>
      <c r="BA42" s="5" t="s">
        <v>102</v>
      </c>
      <c r="BB42" s="5" t="s">
        <v>102</v>
      </c>
      <c r="BC42" s="5" t="s">
        <v>102</v>
      </c>
      <c r="BD42" s="2">
        <v>0</v>
      </c>
      <c r="BE42" s="2" t="s">
        <v>85</v>
      </c>
      <c r="BF42" s="2">
        <v>0</v>
      </c>
      <c r="BG42" s="2">
        <v>300</v>
      </c>
      <c r="BH42" s="2">
        <v>300</v>
      </c>
      <c r="BI42" s="2">
        <v>300</v>
      </c>
      <c r="BJ42" s="2" t="s">
        <v>645</v>
      </c>
      <c r="BK42" s="2" t="s">
        <v>646</v>
      </c>
      <c r="BL42" s="2" t="s">
        <v>647</v>
      </c>
      <c r="BM42" s="2" t="s">
        <v>103</v>
      </c>
      <c r="BN42" s="2" t="s">
        <v>103</v>
      </c>
      <c r="BO42" s="2" t="s">
        <v>648</v>
      </c>
      <c r="BP42" s="2" t="s">
        <v>649</v>
      </c>
      <c r="BQ42" s="5" t="s">
        <v>102</v>
      </c>
      <c r="BR42" s="2" t="s">
        <v>85</v>
      </c>
      <c r="BS42" s="5" t="s">
        <v>102</v>
      </c>
      <c r="BT42" s="2" t="s">
        <v>103</v>
      </c>
      <c r="BU42" s="2" t="s">
        <v>639</v>
      </c>
      <c r="BV42" s="2" t="s">
        <v>408</v>
      </c>
      <c r="BW42" s="2" t="s">
        <v>107</v>
      </c>
      <c r="BX42" s="2" t="s">
        <v>107</v>
      </c>
      <c r="BY42" s="2" t="s">
        <v>107</v>
      </c>
      <c r="BZ42" s="2" t="s">
        <v>107</v>
      </c>
      <c r="CA42" s="2" t="s">
        <v>107</v>
      </c>
      <c r="CB42" s="2" t="s">
        <v>107</v>
      </c>
      <c r="CC42" s="2" t="s">
        <v>107</v>
      </c>
      <c r="CD42" s="2" t="s">
        <v>107</v>
      </c>
      <c r="CE42" s="2" t="s">
        <v>85</v>
      </c>
      <c r="CF42" s="2" t="s">
        <v>107</v>
      </c>
      <c r="CG42" s="2" t="s">
        <v>107</v>
      </c>
      <c r="CH42" s="2" t="s">
        <v>107</v>
      </c>
      <c r="CI42" s="2" t="s">
        <v>107</v>
      </c>
      <c r="CJ42" s="2" t="s">
        <v>107</v>
      </c>
      <c r="CK42" s="2" t="s">
        <v>107</v>
      </c>
      <c r="CL42" s="2" t="s">
        <v>107</v>
      </c>
      <c r="CM42" s="2" t="s">
        <v>107</v>
      </c>
    </row>
    <row r="43" spans="1:91" x14ac:dyDescent="0.5">
      <c r="A43" s="2" t="str">
        <f>"976021"</f>
        <v>976021</v>
      </c>
      <c r="B43" s="2" t="s">
        <v>650</v>
      </c>
      <c r="C43" s="2" t="s">
        <v>99</v>
      </c>
      <c r="D43" s="2" t="s">
        <v>85</v>
      </c>
      <c r="E43" s="2" t="s">
        <v>85</v>
      </c>
      <c r="F43" s="2" t="s">
        <v>1402</v>
      </c>
      <c r="G43" s="2" t="s">
        <v>1394</v>
      </c>
      <c r="H43" s="2" t="s">
        <v>651</v>
      </c>
      <c r="I43" s="2" t="s">
        <v>652</v>
      </c>
      <c r="J43" s="2"/>
      <c r="K43" s="2" t="s">
        <v>83</v>
      </c>
      <c r="L43" s="2" t="s">
        <v>84</v>
      </c>
      <c r="M43" s="2">
        <v>61101763179</v>
      </c>
      <c r="N43" s="2">
        <v>101763179</v>
      </c>
      <c r="O43" s="2" t="s">
        <v>111</v>
      </c>
      <c r="P43" s="2" t="s">
        <v>653</v>
      </c>
      <c r="Q43" s="2" t="s">
        <v>244</v>
      </c>
      <c r="R43" s="2" t="s">
        <v>654</v>
      </c>
      <c r="S43" s="2" t="s">
        <v>655</v>
      </c>
      <c r="T43" s="2" t="s">
        <v>656</v>
      </c>
      <c r="U43" s="2"/>
      <c r="V43" s="2" t="s">
        <v>657</v>
      </c>
      <c r="W43" s="2" t="s">
        <v>211</v>
      </c>
      <c r="X43" s="2">
        <v>4127</v>
      </c>
      <c r="Y43" s="2" t="s">
        <v>96</v>
      </c>
      <c r="Z43" s="2" t="str">
        <f>"07 3209 3422"</f>
        <v>07 3209 3422</v>
      </c>
      <c r="AA43" s="2" t="str">
        <f>"0422 379 074"</f>
        <v>0422 379 074</v>
      </c>
      <c r="AB43" s="2" t="s">
        <v>658</v>
      </c>
      <c r="AC43" s="2" t="s">
        <v>659</v>
      </c>
      <c r="AD43" s="4" t="s">
        <v>660</v>
      </c>
      <c r="AE43" s="2" t="s">
        <v>119</v>
      </c>
      <c r="AF43" s="2" t="s">
        <v>661</v>
      </c>
      <c r="AG43" s="2" t="s">
        <v>662</v>
      </c>
      <c r="AH43" s="5" t="s">
        <v>102</v>
      </c>
      <c r="AI43" s="5" t="s">
        <v>102</v>
      </c>
      <c r="AJ43" s="2">
        <v>10</v>
      </c>
      <c r="AK43" s="2" t="s">
        <v>85</v>
      </c>
      <c r="AL43" s="2">
        <v>0</v>
      </c>
      <c r="AM43" s="2">
        <v>150</v>
      </c>
      <c r="AN43" s="2">
        <v>150</v>
      </c>
      <c r="AO43" s="2">
        <v>150</v>
      </c>
      <c r="AP43" s="2" t="s">
        <v>103</v>
      </c>
      <c r="AQ43" s="2" t="s">
        <v>103</v>
      </c>
      <c r="AR43" s="2" t="s">
        <v>663</v>
      </c>
      <c r="AS43" s="2" t="s">
        <v>664</v>
      </c>
      <c r="AT43" s="2" t="s">
        <v>85</v>
      </c>
      <c r="AU43" s="5" t="s">
        <v>102</v>
      </c>
      <c r="AV43" s="2" t="s">
        <v>103</v>
      </c>
      <c r="AW43" s="2" t="s">
        <v>665</v>
      </c>
      <c r="AX43" s="2" t="s">
        <v>171</v>
      </c>
      <c r="AY43" s="2" t="s">
        <v>107</v>
      </c>
      <c r="AZ43" s="2"/>
      <c r="BA43" s="2"/>
      <c r="BB43" s="2"/>
      <c r="BC43" s="2"/>
      <c r="BD43" s="2"/>
      <c r="BE43" s="2"/>
      <c r="BF43" s="2"/>
      <c r="BG43" s="2"/>
      <c r="BH43" s="2"/>
      <c r="BI43" s="2"/>
      <c r="BJ43" s="2"/>
      <c r="BK43" s="2"/>
      <c r="BL43" s="2"/>
      <c r="BM43" s="2"/>
      <c r="BN43" s="2"/>
      <c r="BO43" s="2"/>
      <c r="BP43" s="2"/>
      <c r="BQ43" s="2"/>
      <c r="BR43" s="2"/>
      <c r="BS43" s="2"/>
      <c r="BT43" s="2"/>
      <c r="BU43" s="2"/>
      <c r="BV43" s="2"/>
      <c r="BW43" s="2"/>
      <c r="BX43" s="2" t="s">
        <v>107</v>
      </c>
      <c r="BY43" s="2" t="s">
        <v>107</v>
      </c>
      <c r="BZ43" s="2" t="s">
        <v>107</v>
      </c>
      <c r="CA43" s="2" t="s">
        <v>107</v>
      </c>
      <c r="CB43" s="2" t="s">
        <v>107</v>
      </c>
      <c r="CC43" s="2" t="s">
        <v>107</v>
      </c>
      <c r="CD43" s="2" t="s">
        <v>107</v>
      </c>
      <c r="CE43" s="2" t="s">
        <v>107</v>
      </c>
      <c r="CF43" s="2" t="s">
        <v>107</v>
      </c>
      <c r="CG43" s="2" t="s">
        <v>107</v>
      </c>
      <c r="CH43" s="2" t="s">
        <v>107</v>
      </c>
      <c r="CI43" s="2" t="s">
        <v>107</v>
      </c>
      <c r="CJ43" s="2" t="s">
        <v>107</v>
      </c>
      <c r="CK43" s="2" t="s">
        <v>107</v>
      </c>
      <c r="CL43" s="2" t="s">
        <v>107</v>
      </c>
      <c r="CM43" s="2" t="s">
        <v>107</v>
      </c>
    </row>
    <row r="44" spans="1:91" x14ac:dyDescent="0.5">
      <c r="A44" s="2" t="str">
        <f>"976451"</f>
        <v>976451</v>
      </c>
      <c r="B44" s="2" t="s">
        <v>666</v>
      </c>
      <c r="C44" s="2" t="s">
        <v>137</v>
      </c>
      <c r="D44" s="2" t="s">
        <v>85</v>
      </c>
      <c r="E44" s="2" t="s">
        <v>85</v>
      </c>
      <c r="F44" s="7" t="s">
        <v>1401</v>
      </c>
      <c r="G44" s="2" t="s">
        <v>1395</v>
      </c>
      <c r="H44" s="2" t="s">
        <v>667</v>
      </c>
      <c r="I44" s="2" t="s">
        <v>668</v>
      </c>
      <c r="J44" s="2"/>
      <c r="K44" s="2" t="s">
        <v>240</v>
      </c>
      <c r="L44" s="2" t="s">
        <v>84</v>
      </c>
      <c r="M44" s="2">
        <v>70600786427</v>
      </c>
      <c r="N44" s="2">
        <v>600786427</v>
      </c>
      <c r="O44" s="2" t="s">
        <v>111</v>
      </c>
      <c r="P44" s="2" t="s">
        <v>669</v>
      </c>
      <c r="Q44" s="2" t="s">
        <v>670</v>
      </c>
      <c r="R44" s="2" t="s">
        <v>671</v>
      </c>
      <c r="S44" s="2" t="s">
        <v>672</v>
      </c>
      <c r="T44" s="2" t="s">
        <v>673</v>
      </c>
      <c r="U44" s="2"/>
      <c r="V44" s="2" t="s">
        <v>674</v>
      </c>
      <c r="W44" s="2" t="s">
        <v>95</v>
      </c>
      <c r="X44" s="2">
        <v>2200</v>
      </c>
      <c r="Y44" s="2" t="s">
        <v>96</v>
      </c>
      <c r="Z44" s="2" t="str">
        <f>"0409461026"</f>
        <v>0409461026</v>
      </c>
      <c r="AA44" s="2" t="str">
        <f>"0409461026"</f>
        <v>0409461026</v>
      </c>
      <c r="AB44" s="2" t="s">
        <v>675</v>
      </c>
      <c r="AC44" s="2" t="s">
        <v>676</v>
      </c>
      <c r="AD44" s="4" t="s">
        <v>677</v>
      </c>
      <c r="AE44" s="2" t="s">
        <v>119</v>
      </c>
      <c r="AF44" s="2"/>
      <c r="AG44" s="2"/>
      <c r="AH44" s="2"/>
      <c r="AI44" s="2"/>
      <c r="AJ44" s="2"/>
      <c r="AK44" s="2"/>
      <c r="AL44" s="2"/>
      <c r="AM44" s="2"/>
      <c r="AN44" s="2"/>
      <c r="AO44" s="2"/>
      <c r="AP44" s="2"/>
      <c r="AQ44" s="2"/>
      <c r="AR44" s="2"/>
      <c r="AS44" s="2"/>
      <c r="AT44" s="2"/>
      <c r="AU44" s="2"/>
      <c r="AV44" s="2"/>
      <c r="AW44" s="2"/>
      <c r="AX44" s="2"/>
      <c r="AY44" s="2"/>
      <c r="AZ44" s="2" t="s">
        <v>101</v>
      </c>
      <c r="BA44" s="2" t="s">
        <v>678</v>
      </c>
      <c r="BB44" s="5" t="s">
        <v>102</v>
      </c>
      <c r="BC44" s="5" t="s">
        <v>102</v>
      </c>
      <c r="BD44" s="2">
        <v>4</v>
      </c>
      <c r="BE44" s="2" t="s">
        <v>85</v>
      </c>
      <c r="BF44" s="2">
        <v>0</v>
      </c>
      <c r="BG44" s="2">
        <v>10</v>
      </c>
      <c r="BH44" s="2">
        <v>10</v>
      </c>
      <c r="BI44" s="2">
        <v>10</v>
      </c>
      <c r="BJ44" s="2" t="s">
        <v>679</v>
      </c>
      <c r="BK44" s="2" t="s">
        <v>680</v>
      </c>
      <c r="BL44" s="2" t="s">
        <v>681</v>
      </c>
      <c r="BM44" s="2" t="s">
        <v>103</v>
      </c>
      <c r="BN44" s="2" t="s">
        <v>103</v>
      </c>
      <c r="BO44" s="2" t="s">
        <v>682</v>
      </c>
      <c r="BP44" s="2" t="s">
        <v>683</v>
      </c>
      <c r="BQ44" s="5" t="s">
        <v>102</v>
      </c>
      <c r="BR44" s="2" t="s">
        <v>85</v>
      </c>
      <c r="BS44" s="5" t="s">
        <v>102</v>
      </c>
      <c r="BT44" s="2" t="s">
        <v>103</v>
      </c>
      <c r="BU44" s="2" t="s">
        <v>684</v>
      </c>
      <c r="BV44" s="2" t="s">
        <v>685</v>
      </c>
      <c r="BW44" s="2" t="s">
        <v>107</v>
      </c>
      <c r="BX44" s="2" t="s">
        <v>107</v>
      </c>
      <c r="BY44" s="2" t="s">
        <v>107</v>
      </c>
      <c r="BZ44" s="2" t="s">
        <v>107</v>
      </c>
      <c r="CA44" s="2" t="s">
        <v>107</v>
      </c>
      <c r="CB44" s="2" t="s">
        <v>107</v>
      </c>
      <c r="CC44" s="2" t="s">
        <v>107</v>
      </c>
      <c r="CD44" s="2" t="s">
        <v>107</v>
      </c>
      <c r="CE44" s="2" t="s">
        <v>107</v>
      </c>
      <c r="CF44" s="2" t="s">
        <v>107</v>
      </c>
      <c r="CG44" s="2" t="s">
        <v>107</v>
      </c>
      <c r="CH44" s="2" t="s">
        <v>107</v>
      </c>
      <c r="CI44" s="2" t="s">
        <v>107</v>
      </c>
      <c r="CJ44" s="2" t="s">
        <v>107</v>
      </c>
      <c r="CK44" s="2" t="s">
        <v>107</v>
      </c>
      <c r="CL44" s="2" t="s">
        <v>107</v>
      </c>
      <c r="CM44" s="2" t="s">
        <v>107</v>
      </c>
    </row>
    <row r="45" spans="1:91" x14ac:dyDescent="0.5">
      <c r="A45" s="2" t="str">
        <f>"976641"</f>
        <v>976641</v>
      </c>
      <c r="B45" s="2" t="s">
        <v>686</v>
      </c>
      <c r="C45" s="2" t="s">
        <v>137</v>
      </c>
      <c r="D45" s="2" t="s">
        <v>85</v>
      </c>
      <c r="E45" s="2" t="s">
        <v>85</v>
      </c>
      <c r="F45" s="2" t="s">
        <v>1402</v>
      </c>
      <c r="G45" s="2" t="s">
        <v>1395</v>
      </c>
      <c r="H45" s="2" t="s">
        <v>687</v>
      </c>
      <c r="I45" s="2" t="s">
        <v>688</v>
      </c>
      <c r="J45" s="2"/>
      <c r="K45" s="2" t="s">
        <v>83</v>
      </c>
      <c r="L45" s="2" t="s">
        <v>84</v>
      </c>
      <c r="M45" s="2">
        <v>92062655725</v>
      </c>
      <c r="N45" s="2">
        <v>62655725</v>
      </c>
      <c r="O45" s="2" t="s">
        <v>111</v>
      </c>
      <c r="P45" s="2" t="s">
        <v>689</v>
      </c>
      <c r="Q45" s="2" t="s">
        <v>690</v>
      </c>
      <c r="R45" s="2" t="s">
        <v>691</v>
      </c>
      <c r="S45" s="2" t="s">
        <v>692</v>
      </c>
      <c r="T45" s="2" t="s">
        <v>689</v>
      </c>
      <c r="U45" s="2" t="s">
        <v>689</v>
      </c>
      <c r="V45" s="2" t="s">
        <v>378</v>
      </c>
      <c r="W45" s="2" t="s">
        <v>95</v>
      </c>
      <c r="X45" s="2">
        <v>2161</v>
      </c>
      <c r="Y45" s="2" t="s">
        <v>96</v>
      </c>
      <c r="Z45" s="2" t="str">
        <f>"02 9681 6875"</f>
        <v>02 9681 6875</v>
      </c>
      <c r="AA45" s="2" t="str">
        <f>"0432 009 038"</f>
        <v>0432 009 038</v>
      </c>
      <c r="AB45" s="2" t="s">
        <v>693</v>
      </c>
      <c r="AC45" s="2" t="s">
        <v>694</v>
      </c>
      <c r="AD45" s="4" t="s">
        <v>695</v>
      </c>
      <c r="AE45" s="2" t="s">
        <v>119</v>
      </c>
      <c r="AF45" s="2"/>
      <c r="AG45" s="2"/>
      <c r="AH45" s="2"/>
      <c r="AI45" s="2"/>
      <c r="AJ45" s="2"/>
      <c r="AK45" s="2"/>
      <c r="AL45" s="2"/>
      <c r="AM45" s="2"/>
      <c r="AN45" s="2"/>
      <c r="AO45" s="2"/>
      <c r="AP45" s="2"/>
      <c r="AQ45" s="2"/>
      <c r="AR45" s="2"/>
      <c r="AS45" s="2"/>
      <c r="AT45" s="2"/>
      <c r="AU45" s="2"/>
      <c r="AV45" s="2"/>
      <c r="AW45" s="2"/>
      <c r="AX45" s="2"/>
      <c r="AY45" s="2"/>
      <c r="AZ45" s="2" t="s">
        <v>696</v>
      </c>
      <c r="BA45" s="2" t="s">
        <v>697</v>
      </c>
      <c r="BB45" s="5" t="s">
        <v>102</v>
      </c>
      <c r="BC45" s="5" t="s">
        <v>102</v>
      </c>
      <c r="BD45" s="2">
        <v>10</v>
      </c>
      <c r="BE45" s="2" t="s">
        <v>85</v>
      </c>
      <c r="BF45" s="2">
        <v>4</v>
      </c>
      <c r="BG45" s="2">
        <v>185</v>
      </c>
      <c r="BH45" s="2">
        <v>185</v>
      </c>
      <c r="BI45" s="2">
        <v>40</v>
      </c>
      <c r="BJ45" s="2" t="s">
        <v>698</v>
      </c>
      <c r="BK45" s="2" t="s">
        <v>699</v>
      </c>
      <c r="BL45" s="2" t="s">
        <v>700</v>
      </c>
      <c r="BM45" s="2" t="s">
        <v>103</v>
      </c>
      <c r="BN45" s="2" t="s">
        <v>103</v>
      </c>
      <c r="BO45" s="2" t="s">
        <v>701</v>
      </c>
      <c r="BP45" s="2" t="s">
        <v>702</v>
      </c>
      <c r="BQ45" s="5" t="s">
        <v>102</v>
      </c>
      <c r="BR45" s="2" t="s">
        <v>85</v>
      </c>
      <c r="BS45" s="5" t="s">
        <v>102</v>
      </c>
      <c r="BT45" s="2" t="s">
        <v>103</v>
      </c>
      <c r="BU45" s="2" t="s">
        <v>691</v>
      </c>
      <c r="BV45" s="2" t="s">
        <v>692</v>
      </c>
      <c r="BW45" s="2" t="s">
        <v>107</v>
      </c>
      <c r="BX45" s="2" t="s">
        <v>107</v>
      </c>
      <c r="BY45" s="2" t="s">
        <v>107</v>
      </c>
      <c r="BZ45" s="2" t="s">
        <v>85</v>
      </c>
      <c r="CA45" s="2" t="s">
        <v>107</v>
      </c>
      <c r="CB45" s="2" t="s">
        <v>107</v>
      </c>
      <c r="CC45" s="2" t="s">
        <v>107</v>
      </c>
      <c r="CD45" s="2" t="s">
        <v>107</v>
      </c>
      <c r="CE45" s="2" t="s">
        <v>85</v>
      </c>
      <c r="CF45" s="2" t="s">
        <v>107</v>
      </c>
      <c r="CG45" s="2" t="s">
        <v>107</v>
      </c>
      <c r="CH45" s="2" t="s">
        <v>107</v>
      </c>
      <c r="CI45" s="2" t="s">
        <v>107</v>
      </c>
      <c r="CJ45" s="2" t="s">
        <v>107</v>
      </c>
      <c r="CK45" s="2" t="s">
        <v>85</v>
      </c>
      <c r="CL45" s="2" t="s">
        <v>85</v>
      </c>
      <c r="CM45" s="2" t="s">
        <v>85</v>
      </c>
    </row>
    <row r="46" spans="1:91" hidden="1" x14ac:dyDescent="0.5">
      <c r="A46" s="2" t="str">
        <f>"976891"</f>
        <v>976891</v>
      </c>
      <c r="B46" s="2" t="s">
        <v>703</v>
      </c>
      <c r="C46" s="2" t="s">
        <v>99</v>
      </c>
      <c r="D46" s="2" t="s">
        <v>85</v>
      </c>
      <c r="E46" s="2" t="s">
        <v>85</v>
      </c>
      <c r="F46" s="7" t="s">
        <v>1400</v>
      </c>
      <c r="G46" s="2" t="s">
        <v>1395</v>
      </c>
      <c r="H46" s="2" t="s">
        <v>704</v>
      </c>
      <c r="I46" s="2" t="s">
        <v>705</v>
      </c>
      <c r="J46" s="2"/>
      <c r="K46" s="2" t="s">
        <v>83</v>
      </c>
      <c r="L46" s="2" t="s">
        <v>84</v>
      </c>
      <c r="M46" s="2">
        <v>36263537407</v>
      </c>
      <c r="N46" s="2"/>
      <c r="O46" s="2" t="s">
        <v>557</v>
      </c>
      <c r="P46" s="2" t="s">
        <v>706</v>
      </c>
      <c r="Q46" s="2" t="s">
        <v>690</v>
      </c>
      <c r="R46" s="2" t="s">
        <v>707</v>
      </c>
      <c r="S46" s="2" t="s">
        <v>92</v>
      </c>
      <c r="T46" s="2" t="s">
        <v>708</v>
      </c>
      <c r="U46" s="2"/>
      <c r="V46" s="2" t="s">
        <v>709</v>
      </c>
      <c r="W46" s="2" t="s">
        <v>95</v>
      </c>
      <c r="X46" s="2">
        <v>2747</v>
      </c>
      <c r="Y46" s="2" t="s">
        <v>96</v>
      </c>
      <c r="Z46" s="2" t="str">
        <f>"0448336000"</f>
        <v>0448336000</v>
      </c>
      <c r="AA46" s="2" t="str">
        <f>"0448336000"</f>
        <v>0448336000</v>
      </c>
      <c r="AB46" s="2" t="s">
        <v>710</v>
      </c>
      <c r="AC46" s="2"/>
      <c r="AD46" s="4" t="s">
        <v>711</v>
      </c>
      <c r="AE46" s="2" t="s">
        <v>119</v>
      </c>
      <c r="AF46" s="2" t="s">
        <v>712</v>
      </c>
      <c r="AG46" s="5" t="s">
        <v>102</v>
      </c>
      <c r="AH46" s="5" t="s">
        <v>102</v>
      </c>
      <c r="AI46" s="5" t="s">
        <v>102</v>
      </c>
      <c r="AJ46" s="2">
        <v>0</v>
      </c>
      <c r="AK46" s="2" t="s">
        <v>85</v>
      </c>
      <c r="AL46" s="2">
        <v>0</v>
      </c>
      <c r="AM46" s="2">
        <v>2</v>
      </c>
      <c r="AN46" s="2">
        <v>2</v>
      </c>
      <c r="AO46" s="2">
        <v>2</v>
      </c>
      <c r="AP46" s="2" t="s">
        <v>103</v>
      </c>
      <c r="AQ46" s="2" t="s">
        <v>103</v>
      </c>
      <c r="AR46" s="2" t="s">
        <v>713</v>
      </c>
      <c r="AS46" s="2" t="s">
        <v>714</v>
      </c>
      <c r="AT46" s="2" t="s">
        <v>85</v>
      </c>
      <c r="AU46" s="5" t="s">
        <v>102</v>
      </c>
      <c r="AV46" s="2" t="s">
        <v>103</v>
      </c>
      <c r="AW46" s="2" t="s">
        <v>707</v>
      </c>
      <c r="AX46" s="2" t="s">
        <v>92</v>
      </c>
      <c r="AY46" s="2" t="s">
        <v>107</v>
      </c>
      <c r="AZ46" s="2"/>
      <c r="BA46" s="2"/>
      <c r="BB46" s="2"/>
      <c r="BC46" s="2"/>
      <c r="BD46" s="2"/>
      <c r="BE46" s="2"/>
      <c r="BF46" s="2"/>
      <c r="BG46" s="2"/>
      <c r="BH46" s="2"/>
      <c r="BI46" s="2"/>
      <c r="BJ46" s="2"/>
      <c r="BK46" s="2"/>
      <c r="BL46" s="2"/>
      <c r="BM46" s="2"/>
      <c r="BN46" s="2"/>
      <c r="BO46" s="2"/>
      <c r="BP46" s="2"/>
      <c r="BQ46" s="2"/>
      <c r="BR46" s="2"/>
      <c r="BS46" s="2"/>
      <c r="BT46" s="2"/>
      <c r="BU46" s="2"/>
      <c r="BV46" s="2"/>
      <c r="BW46" s="2"/>
      <c r="BX46" s="2" t="s">
        <v>107</v>
      </c>
      <c r="BY46" s="2" t="s">
        <v>107</v>
      </c>
      <c r="BZ46" s="2" t="s">
        <v>107</v>
      </c>
      <c r="CA46" s="2" t="s">
        <v>107</v>
      </c>
      <c r="CB46" s="2" t="s">
        <v>107</v>
      </c>
      <c r="CC46" s="2" t="s">
        <v>107</v>
      </c>
      <c r="CD46" s="2" t="s">
        <v>85</v>
      </c>
      <c r="CE46" s="2" t="s">
        <v>85</v>
      </c>
      <c r="CF46" s="2" t="s">
        <v>85</v>
      </c>
      <c r="CG46" s="2" t="s">
        <v>85</v>
      </c>
      <c r="CH46" s="2" t="s">
        <v>107</v>
      </c>
      <c r="CI46" s="2" t="s">
        <v>107</v>
      </c>
      <c r="CJ46" s="2" t="s">
        <v>85</v>
      </c>
      <c r="CK46" s="2" t="s">
        <v>85</v>
      </c>
      <c r="CL46" s="2" t="s">
        <v>85</v>
      </c>
      <c r="CM46" s="2" t="s">
        <v>85</v>
      </c>
    </row>
    <row r="47" spans="1:91" hidden="1" x14ac:dyDescent="0.5">
      <c r="A47" s="2" t="str">
        <f>"977431"</f>
        <v>977431</v>
      </c>
      <c r="B47" s="2" t="s">
        <v>715</v>
      </c>
      <c r="C47" s="2" t="s">
        <v>99</v>
      </c>
      <c r="D47" s="2" t="s">
        <v>85</v>
      </c>
      <c r="E47" s="2" t="s">
        <v>85</v>
      </c>
      <c r="F47" s="7" t="s">
        <v>1401</v>
      </c>
      <c r="G47" s="2" t="s">
        <v>1395</v>
      </c>
      <c r="H47" s="2" t="s">
        <v>716</v>
      </c>
      <c r="I47" s="2" t="s">
        <v>717</v>
      </c>
      <c r="J47" s="2"/>
      <c r="K47" s="2" t="s">
        <v>83</v>
      </c>
      <c r="L47" s="2" t="s">
        <v>84</v>
      </c>
      <c r="M47" s="2">
        <v>88168312043</v>
      </c>
      <c r="N47" s="2">
        <v>168312043</v>
      </c>
      <c r="O47" s="2" t="s">
        <v>111</v>
      </c>
      <c r="P47" s="2" t="s">
        <v>718</v>
      </c>
      <c r="Q47" s="2" t="s">
        <v>90</v>
      </c>
      <c r="R47" s="2" t="s">
        <v>719</v>
      </c>
      <c r="S47" s="2" t="s">
        <v>720</v>
      </c>
      <c r="T47" s="2" t="s">
        <v>721</v>
      </c>
      <c r="U47" s="2"/>
      <c r="V47" s="2" t="s">
        <v>722</v>
      </c>
      <c r="W47" s="2" t="s">
        <v>95</v>
      </c>
      <c r="X47" s="2">
        <v>2147</v>
      </c>
      <c r="Y47" s="2" t="s">
        <v>96</v>
      </c>
      <c r="Z47" s="2" t="str">
        <f>"1300797632"</f>
        <v>1300797632</v>
      </c>
      <c r="AA47" s="2" t="str">
        <f>"0423740412"</f>
        <v>0423740412</v>
      </c>
      <c r="AB47" s="2" t="s">
        <v>723</v>
      </c>
      <c r="AC47" s="2" t="s">
        <v>724</v>
      </c>
      <c r="AD47" s="4" t="s">
        <v>725</v>
      </c>
      <c r="AE47" s="2" t="s">
        <v>119</v>
      </c>
      <c r="AF47" s="2" t="s">
        <v>265</v>
      </c>
      <c r="AG47" s="2" t="s">
        <v>726</v>
      </c>
      <c r="AH47" s="5" t="s">
        <v>102</v>
      </c>
      <c r="AI47" s="5" t="s">
        <v>102</v>
      </c>
      <c r="AJ47" s="2">
        <v>0</v>
      </c>
      <c r="AK47" s="2" t="s">
        <v>85</v>
      </c>
      <c r="AL47" s="2">
        <v>0</v>
      </c>
      <c r="AM47" s="2">
        <v>32</v>
      </c>
      <c r="AN47" s="2">
        <v>28</v>
      </c>
      <c r="AO47" s="2">
        <v>22</v>
      </c>
      <c r="AP47" s="2" t="s">
        <v>103</v>
      </c>
      <c r="AQ47" s="2" t="s">
        <v>103</v>
      </c>
      <c r="AR47" s="2" t="s">
        <v>727</v>
      </c>
      <c r="AS47" s="2" t="s">
        <v>728</v>
      </c>
      <c r="AT47" s="2" t="s">
        <v>85</v>
      </c>
      <c r="AU47" s="5" t="s">
        <v>102</v>
      </c>
      <c r="AV47" s="2" t="s">
        <v>103</v>
      </c>
      <c r="AW47" s="2" t="s">
        <v>719</v>
      </c>
      <c r="AX47" s="2" t="s">
        <v>92</v>
      </c>
      <c r="AY47" s="2" t="s">
        <v>107</v>
      </c>
      <c r="AZ47" s="2"/>
      <c r="BA47" s="2"/>
      <c r="BB47" s="2"/>
      <c r="BC47" s="2"/>
      <c r="BD47" s="2"/>
      <c r="BE47" s="2"/>
      <c r="BF47" s="2"/>
      <c r="BG47" s="2"/>
      <c r="BH47" s="2"/>
      <c r="BI47" s="2"/>
      <c r="BJ47" s="2"/>
      <c r="BK47" s="2"/>
      <c r="BL47" s="2"/>
      <c r="BM47" s="2"/>
      <c r="BN47" s="2"/>
      <c r="BO47" s="2"/>
      <c r="BP47" s="2"/>
      <c r="BQ47" s="2"/>
      <c r="BR47" s="2"/>
      <c r="BS47" s="2"/>
      <c r="BT47" s="2"/>
      <c r="BU47" s="2"/>
      <c r="BV47" s="2"/>
      <c r="BW47" s="2"/>
      <c r="BX47" s="2" t="s">
        <v>107</v>
      </c>
      <c r="BY47" s="2" t="s">
        <v>107</v>
      </c>
      <c r="BZ47" s="2" t="s">
        <v>107</v>
      </c>
      <c r="CA47" s="2" t="s">
        <v>107</v>
      </c>
      <c r="CB47" s="2" t="s">
        <v>107</v>
      </c>
      <c r="CC47" s="2" t="s">
        <v>107</v>
      </c>
      <c r="CD47" s="2" t="s">
        <v>85</v>
      </c>
      <c r="CE47" s="2" t="s">
        <v>85</v>
      </c>
      <c r="CF47" s="2" t="s">
        <v>107</v>
      </c>
      <c r="CG47" s="2" t="s">
        <v>107</v>
      </c>
      <c r="CH47" s="2" t="s">
        <v>107</v>
      </c>
      <c r="CI47" s="2" t="s">
        <v>107</v>
      </c>
      <c r="CJ47" s="2" t="s">
        <v>107</v>
      </c>
      <c r="CK47" s="2" t="s">
        <v>107</v>
      </c>
      <c r="CL47" s="2" t="s">
        <v>107</v>
      </c>
      <c r="CM47" s="2" t="s">
        <v>107</v>
      </c>
    </row>
    <row r="48" spans="1:91" x14ac:dyDescent="0.5">
      <c r="A48" s="2" t="str">
        <f>"977561"</f>
        <v>977561</v>
      </c>
      <c r="B48" s="2" t="s">
        <v>729</v>
      </c>
      <c r="C48" s="2" t="s">
        <v>137</v>
      </c>
      <c r="D48" s="2" t="s">
        <v>85</v>
      </c>
      <c r="E48" s="2" t="s">
        <v>85</v>
      </c>
      <c r="F48" s="7" t="s">
        <v>1401</v>
      </c>
      <c r="G48" s="2" t="s">
        <v>1395</v>
      </c>
      <c r="H48" s="2" t="s">
        <v>730</v>
      </c>
      <c r="I48" s="2" t="s">
        <v>731</v>
      </c>
      <c r="J48" s="2"/>
      <c r="K48" s="2" t="s">
        <v>240</v>
      </c>
      <c r="L48" s="2" t="s">
        <v>84</v>
      </c>
      <c r="M48" s="2">
        <v>58105197582</v>
      </c>
      <c r="N48" s="2">
        <v>105197582</v>
      </c>
      <c r="O48" s="2" t="s">
        <v>111</v>
      </c>
      <c r="P48" s="2" t="s">
        <v>732</v>
      </c>
      <c r="Q48" s="2" t="s">
        <v>90</v>
      </c>
      <c r="R48" s="2" t="s">
        <v>733</v>
      </c>
      <c r="S48" s="2" t="s">
        <v>734</v>
      </c>
      <c r="T48" s="2" t="s">
        <v>735</v>
      </c>
      <c r="U48" s="2"/>
      <c r="V48" s="2" t="s">
        <v>396</v>
      </c>
      <c r="W48" s="2" t="s">
        <v>95</v>
      </c>
      <c r="X48" s="2">
        <v>2111</v>
      </c>
      <c r="Y48" s="2" t="s">
        <v>96</v>
      </c>
      <c r="Z48" s="2" t="str">
        <f>"0298582922"</f>
        <v>0298582922</v>
      </c>
      <c r="AA48" s="2" t="str">
        <f>"0410610783"</f>
        <v>0410610783</v>
      </c>
      <c r="AB48" s="2" t="s">
        <v>736</v>
      </c>
      <c r="AC48" s="2" t="s">
        <v>737</v>
      </c>
      <c r="AD48" s="4" t="s">
        <v>738</v>
      </c>
      <c r="AE48" s="2" t="s">
        <v>119</v>
      </c>
      <c r="AF48" s="2"/>
      <c r="AG48" s="2"/>
      <c r="AH48" s="2"/>
      <c r="AI48" s="2"/>
      <c r="AJ48" s="2"/>
      <c r="AK48" s="2"/>
      <c r="AL48" s="2"/>
      <c r="AM48" s="2"/>
      <c r="AN48" s="2"/>
      <c r="AO48" s="2"/>
      <c r="AP48" s="2"/>
      <c r="AQ48" s="2"/>
      <c r="AR48" s="2"/>
      <c r="AS48" s="2"/>
      <c r="AT48" s="2"/>
      <c r="AU48" s="2"/>
      <c r="AV48" s="2"/>
      <c r="AW48" s="2"/>
      <c r="AX48" s="2"/>
      <c r="AY48" s="2"/>
      <c r="AZ48" s="2" t="s">
        <v>739</v>
      </c>
      <c r="BA48" s="5" t="s">
        <v>102</v>
      </c>
      <c r="BB48" s="5" t="s">
        <v>102</v>
      </c>
      <c r="BC48" s="5" t="s">
        <v>102</v>
      </c>
      <c r="BD48" s="2">
        <v>3</v>
      </c>
      <c r="BE48" s="2" t="s">
        <v>85</v>
      </c>
      <c r="BF48" s="2">
        <v>0</v>
      </c>
      <c r="BG48" s="2">
        <v>73</v>
      </c>
      <c r="BH48" s="2">
        <v>73</v>
      </c>
      <c r="BI48" s="2">
        <v>5</v>
      </c>
      <c r="BJ48" s="2" t="s">
        <v>740</v>
      </c>
      <c r="BK48" s="2" t="s">
        <v>741</v>
      </c>
      <c r="BL48" s="2" t="s">
        <v>742</v>
      </c>
      <c r="BM48" s="2" t="s">
        <v>103</v>
      </c>
      <c r="BN48" s="2" t="s">
        <v>103</v>
      </c>
      <c r="BO48" s="2" t="s">
        <v>743</v>
      </c>
      <c r="BP48" s="2" t="s">
        <v>744</v>
      </c>
      <c r="BQ48" s="5" t="s">
        <v>102</v>
      </c>
      <c r="BR48" s="2" t="s">
        <v>85</v>
      </c>
      <c r="BS48" s="2" t="s">
        <v>163</v>
      </c>
      <c r="BT48" s="2" t="s">
        <v>103</v>
      </c>
      <c r="BU48" s="2" t="s">
        <v>745</v>
      </c>
      <c r="BV48" s="2" t="s">
        <v>734</v>
      </c>
      <c r="BW48" s="2" t="s">
        <v>107</v>
      </c>
      <c r="BX48" s="2" t="s">
        <v>107</v>
      </c>
      <c r="BY48" s="2" t="s">
        <v>107</v>
      </c>
      <c r="BZ48" s="2" t="s">
        <v>107</v>
      </c>
      <c r="CA48" s="2" t="s">
        <v>107</v>
      </c>
      <c r="CB48" s="2" t="s">
        <v>107</v>
      </c>
      <c r="CC48" s="2" t="s">
        <v>107</v>
      </c>
      <c r="CD48" s="2" t="s">
        <v>107</v>
      </c>
      <c r="CE48" s="2" t="s">
        <v>85</v>
      </c>
      <c r="CF48" s="2" t="s">
        <v>107</v>
      </c>
      <c r="CG48" s="2" t="s">
        <v>107</v>
      </c>
      <c r="CH48" s="2" t="s">
        <v>107</v>
      </c>
      <c r="CI48" s="2" t="s">
        <v>107</v>
      </c>
      <c r="CJ48" s="2" t="s">
        <v>107</v>
      </c>
      <c r="CK48" s="2" t="s">
        <v>107</v>
      </c>
      <c r="CL48" s="2" t="s">
        <v>107</v>
      </c>
      <c r="CM48" s="2" t="s">
        <v>107</v>
      </c>
    </row>
    <row r="49" spans="1:91" hidden="1" x14ac:dyDescent="0.5">
      <c r="A49" s="2" t="str">
        <f>"977671"</f>
        <v>977671</v>
      </c>
      <c r="B49" s="2" t="s">
        <v>746</v>
      </c>
      <c r="C49" s="2" t="s">
        <v>99</v>
      </c>
      <c r="D49" s="2" t="s">
        <v>85</v>
      </c>
      <c r="E49" s="2" t="s">
        <v>85</v>
      </c>
      <c r="F49" s="7" t="s">
        <v>1400</v>
      </c>
      <c r="G49" s="2" t="s">
        <v>1395</v>
      </c>
      <c r="H49" s="2" t="s">
        <v>747</v>
      </c>
      <c r="I49" s="2" t="s">
        <v>748</v>
      </c>
      <c r="J49" s="2"/>
      <c r="K49" s="2" t="s">
        <v>240</v>
      </c>
      <c r="L49" s="2" t="s">
        <v>84</v>
      </c>
      <c r="M49" s="2">
        <v>71131512840</v>
      </c>
      <c r="N49" s="2">
        <v>131512840</v>
      </c>
      <c r="O49" s="2" t="s">
        <v>111</v>
      </c>
      <c r="P49" s="2" t="s">
        <v>749</v>
      </c>
      <c r="Q49" s="2" t="s">
        <v>90</v>
      </c>
      <c r="R49" s="2" t="s">
        <v>750</v>
      </c>
      <c r="S49" s="2" t="s">
        <v>92</v>
      </c>
      <c r="T49" s="2" t="s">
        <v>751</v>
      </c>
      <c r="U49" s="2"/>
      <c r="V49" s="2" t="s">
        <v>752</v>
      </c>
      <c r="W49" s="2" t="s">
        <v>95</v>
      </c>
      <c r="X49" s="2">
        <v>2216</v>
      </c>
      <c r="Y49" s="2" t="s">
        <v>96</v>
      </c>
      <c r="Z49" s="2" t="str">
        <f>"0400293353"</f>
        <v>0400293353</v>
      </c>
      <c r="AA49" s="2" t="str">
        <f>"0400293353"</f>
        <v>0400293353</v>
      </c>
      <c r="AB49" s="2" t="s">
        <v>753</v>
      </c>
      <c r="AC49" s="2" t="s">
        <v>754</v>
      </c>
      <c r="AD49" s="4" t="s">
        <v>755</v>
      </c>
      <c r="AE49" s="2" t="s">
        <v>119</v>
      </c>
      <c r="AF49" s="2" t="s">
        <v>756</v>
      </c>
      <c r="AG49" s="5" t="s">
        <v>102</v>
      </c>
      <c r="AH49" s="5" t="s">
        <v>102</v>
      </c>
      <c r="AI49" s="5" t="s">
        <v>102</v>
      </c>
      <c r="AJ49" s="2">
        <v>2</v>
      </c>
      <c r="AK49" s="2" t="s">
        <v>85</v>
      </c>
      <c r="AL49" s="2">
        <v>0</v>
      </c>
      <c r="AM49" s="2">
        <v>16</v>
      </c>
      <c r="AN49" s="2">
        <v>1</v>
      </c>
      <c r="AO49" s="2">
        <v>1</v>
      </c>
      <c r="AP49" s="2" t="s">
        <v>103</v>
      </c>
      <c r="AQ49" s="2" t="s">
        <v>103</v>
      </c>
      <c r="AR49" s="2" t="s">
        <v>757</v>
      </c>
      <c r="AS49" s="2" t="s">
        <v>758</v>
      </c>
      <c r="AT49" s="2" t="s">
        <v>85</v>
      </c>
      <c r="AU49" s="5" t="s">
        <v>102</v>
      </c>
      <c r="AV49" s="2" t="s">
        <v>103</v>
      </c>
      <c r="AW49" s="2" t="s">
        <v>750</v>
      </c>
      <c r="AX49" s="2" t="s">
        <v>92</v>
      </c>
      <c r="AY49" s="2" t="s">
        <v>107</v>
      </c>
      <c r="AZ49" s="2"/>
      <c r="BA49" s="2"/>
      <c r="BB49" s="2"/>
      <c r="BC49" s="2"/>
      <c r="BD49" s="2"/>
      <c r="BE49" s="2"/>
      <c r="BF49" s="2"/>
      <c r="BG49" s="2"/>
      <c r="BH49" s="2"/>
      <c r="BI49" s="2"/>
      <c r="BJ49" s="2"/>
      <c r="BK49" s="2"/>
      <c r="BL49" s="2"/>
      <c r="BM49" s="2"/>
      <c r="BN49" s="2"/>
      <c r="BO49" s="2"/>
      <c r="BP49" s="2"/>
      <c r="BQ49" s="2"/>
      <c r="BR49" s="2"/>
      <c r="BS49" s="2"/>
      <c r="BT49" s="2"/>
      <c r="BU49" s="2"/>
      <c r="BV49" s="2"/>
      <c r="BW49" s="2"/>
      <c r="BX49" s="2" t="s">
        <v>107</v>
      </c>
      <c r="BY49" s="2" t="s">
        <v>107</v>
      </c>
      <c r="BZ49" s="2" t="s">
        <v>107</v>
      </c>
      <c r="CA49" s="2" t="s">
        <v>107</v>
      </c>
      <c r="CB49" s="2" t="s">
        <v>107</v>
      </c>
      <c r="CC49" s="2" t="s">
        <v>107</v>
      </c>
      <c r="CD49" s="2" t="s">
        <v>85</v>
      </c>
      <c r="CE49" s="2" t="s">
        <v>85</v>
      </c>
      <c r="CF49" s="2" t="s">
        <v>107</v>
      </c>
      <c r="CG49" s="2" t="s">
        <v>107</v>
      </c>
      <c r="CH49" s="2" t="s">
        <v>107</v>
      </c>
      <c r="CI49" s="2" t="s">
        <v>107</v>
      </c>
      <c r="CJ49" s="2" t="s">
        <v>85</v>
      </c>
      <c r="CK49" s="2" t="s">
        <v>85</v>
      </c>
      <c r="CL49" s="2" t="s">
        <v>85</v>
      </c>
      <c r="CM49" s="2" t="s">
        <v>85</v>
      </c>
    </row>
    <row r="50" spans="1:91" hidden="1" x14ac:dyDescent="0.5">
      <c r="A50" s="2" t="str">
        <f>"977751"</f>
        <v>977751</v>
      </c>
      <c r="B50" s="2" t="s">
        <v>759</v>
      </c>
      <c r="C50" s="2" t="s">
        <v>99</v>
      </c>
      <c r="D50" s="2" t="s">
        <v>85</v>
      </c>
      <c r="E50" s="2" t="s">
        <v>85</v>
      </c>
      <c r="F50" s="7" t="s">
        <v>1400</v>
      </c>
      <c r="G50" s="2" t="s">
        <v>1395</v>
      </c>
      <c r="H50" s="2" t="s">
        <v>760</v>
      </c>
      <c r="I50" s="2" t="s">
        <v>761</v>
      </c>
      <c r="J50" s="2"/>
      <c r="K50" s="2" t="s">
        <v>240</v>
      </c>
      <c r="L50" s="2" t="s">
        <v>84</v>
      </c>
      <c r="M50" s="2">
        <v>11616047388</v>
      </c>
      <c r="N50" s="2">
        <v>616047388</v>
      </c>
      <c r="O50" s="2" t="s">
        <v>111</v>
      </c>
      <c r="P50" s="2" t="s">
        <v>762</v>
      </c>
      <c r="Q50" s="2" t="s">
        <v>690</v>
      </c>
      <c r="R50" s="2" t="s">
        <v>763</v>
      </c>
      <c r="S50" s="2" t="s">
        <v>92</v>
      </c>
      <c r="T50" s="2" t="s">
        <v>764</v>
      </c>
      <c r="U50" s="2"/>
      <c r="V50" s="2" t="s">
        <v>765</v>
      </c>
      <c r="W50" s="2" t="s">
        <v>95</v>
      </c>
      <c r="X50" s="2">
        <v>2760</v>
      </c>
      <c r="Y50" s="2" t="s">
        <v>96</v>
      </c>
      <c r="Z50" s="2" t="str">
        <f>"0424180030"</f>
        <v>0424180030</v>
      </c>
      <c r="AA50" s="2" t="str">
        <f>"0420301095"</f>
        <v>0420301095</v>
      </c>
      <c r="AB50" s="2" t="s">
        <v>766</v>
      </c>
      <c r="AC50" s="2" t="s">
        <v>767</v>
      </c>
      <c r="AD50" s="4" t="s">
        <v>768</v>
      </c>
      <c r="AE50" s="2" t="s">
        <v>119</v>
      </c>
      <c r="AF50" s="2" t="s">
        <v>769</v>
      </c>
      <c r="AG50" s="2" t="s">
        <v>770</v>
      </c>
      <c r="AH50" s="5" t="s">
        <v>102</v>
      </c>
      <c r="AI50" s="5" t="s">
        <v>102</v>
      </c>
      <c r="AJ50" s="2">
        <v>0</v>
      </c>
      <c r="AK50" s="2" t="s">
        <v>85</v>
      </c>
      <c r="AL50" s="2">
        <v>0</v>
      </c>
      <c r="AM50" s="2">
        <v>1</v>
      </c>
      <c r="AN50" s="2">
        <v>0</v>
      </c>
      <c r="AO50" s="2">
        <v>1</v>
      </c>
      <c r="AP50" s="2" t="s">
        <v>103</v>
      </c>
      <c r="AQ50" s="2" t="s">
        <v>103</v>
      </c>
      <c r="AR50" s="2" t="s">
        <v>771</v>
      </c>
      <c r="AS50" s="2" t="s">
        <v>772</v>
      </c>
      <c r="AT50" s="2" t="s">
        <v>85</v>
      </c>
      <c r="AU50" s="2" t="s">
        <v>299</v>
      </c>
      <c r="AV50" s="2" t="s">
        <v>103</v>
      </c>
      <c r="AW50" s="2" t="s">
        <v>773</v>
      </c>
      <c r="AX50" s="2" t="s">
        <v>92</v>
      </c>
      <c r="AY50" s="2" t="s">
        <v>107</v>
      </c>
      <c r="AZ50" s="2"/>
      <c r="BA50" s="2"/>
      <c r="BB50" s="2"/>
      <c r="BC50" s="2"/>
      <c r="BD50" s="2"/>
      <c r="BE50" s="2"/>
      <c r="BF50" s="2"/>
      <c r="BG50" s="2"/>
      <c r="BH50" s="2"/>
      <c r="BI50" s="2"/>
      <c r="BJ50" s="2"/>
      <c r="BK50" s="2"/>
      <c r="BL50" s="2"/>
      <c r="BM50" s="2"/>
      <c r="BN50" s="2"/>
      <c r="BO50" s="2"/>
      <c r="BP50" s="2"/>
      <c r="BQ50" s="2"/>
      <c r="BR50" s="2"/>
      <c r="BS50" s="2"/>
      <c r="BT50" s="2"/>
      <c r="BU50" s="2"/>
      <c r="BV50" s="2"/>
      <c r="BW50" s="2"/>
      <c r="BX50" s="2" t="s">
        <v>107</v>
      </c>
      <c r="BY50" s="2" t="s">
        <v>107</v>
      </c>
      <c r="BZ50" s="2" t="s">
        <v>85</v>
      </c>
      <c r="CA50" s="2" t="s">
        <v>85</v>
      </c>
      <c r="CB50" s="2" t="s">
        <v>107</v>
      </c>
      <c r="CC50" s="2" t="s">
        <v>107</v>
      </c>
      <c r="CD50" s="2" t="s">
        <v>85</v>
      </c>
      <c r="CE50" s="2" t="s">
        <v>85</v>
      </c>
      <c r="CF50" s="2" t="s">
        <v>85</v>
      </c>
      <c r="CG50" s="2" t="s">
        <v>85</v>
      </c>
      <c r="CH50" s="2" t="s">
        <v>85</v>
      </c>
      <c r="CI50" s="2" t="s">
        <v>107</v>
      </c>
      <c r="CJ50" s="2" t="s">
        <v>85</v>
      </c>
      <c r="CK50" s="2" t="s">
        <v>85</v>
      </c>
      <c r="CL50" s="2" t="s">
        <v>85</v>
      </c>
      <c r="CM50" s="2" t="s">
        <v>85</v>
      </c>
    </row>
    <row r="51" spans="1:91" hidden="1" x14ac:dyDescent="0.5">
      <c r="A51" s="2" t="str">
        <f>"978951"</f>
        <v>978951</v>
      </c>
      <c r="B51" s="2" t="s">
        <v>774</v>
      </c>
      <c r="C51" s="2" t="s">
        <v>99</v>
      </c>
      <c r="D51" s="2" t="s">
        <v>85</v>
      </c>
      <c r="E51" s="2" t="s">
        <v>1399</v>
      </c>
      <c r="F51" s="7" t="s">
        <v>1400</v>
      </c>
      <c r="G51" s="2" t="s">
        <v>1396</v>
      </c>
      <c r="H51" s="2" t="s">
        <v>775</v>
      </c>
      <c r="I51" s="2" t="s">
        <v>776</v>
      </c>
      <c r="J51" s="2"/>
      <c r="K51" s="2" t="s">
        <v>240</v>
      </c>
      <c r="L51" s="2" t="s">
        <v>84</v>
      </c>
      <c r="M51" s="2">
        <v>75977185674</v>
      </c>
      <c r="N51" s="2"/>
      <c r="O51" s="2" t="s">
        <v>557</v>
      </c>
      <c r="P51" s="2" t="s">
        <v>777</v>
      </c>
      <c r="Q51" s="2" t="s">
        <v>690</v>
      </c>
      <c r="R51" s="2" t="s">
        <v>778</v>
      </c>
      <c r="S51" s="2" t="s">
        <v>779</v>
      </c>
      <c r="T51" s="2" t="s">
        <v>780</v>
      </c>
      <c r="U51" s="2">
        <v>12375</v>
      </c>
      <c r="V51" s="2" t="s">
        <v>781</v>
      </c>
      <c r="W51" s="2" t="s">
        <v>95</v>
      </c>
      <c r="X51" s="2">
        <v>2835</v>
      </c>
      <c r="Y51" s="2" t="s">
        <v>96</v>
      </c>
      <c r="Z51" s="2" t="str">
        <f>"0428463413"</f>
        <v>0428463413</v>
      </c>
      <c r="AA51" s="2" t="str">
        <f>"0473668611"</f>
        <v>0473668611</v>
      </c>
      <c r="AB51" s="2" t="s">
        <v>782</v>
      </c>
      <c r="AC51" s="2" t="s">
        <v>783</v>
      </c>
      <c r="AD51" s="4" t="s">
        <v>784</v>
      </c>
      <c r="AE51" s="2" t="s">
        <v>119</v>
      </c>
      <c r="AF51" s="2" t="s">
        <v>785</v>
      </c>
      <c r="AG51" s="2" t="s">
        <v>786</v>
      </c>
      <c r="AH51" s="5" t="s">
        <v>102</v>
      </c>
      <c r="AI51" s="5" t="s">
        <v>102</v>
      </c>
      <c r="AJ51" s="2">
        <v>1</v>
      </c>
      <c r="AK51" s="2" t="s">
        <v>85</v>
      </c>
      <c r="AL51" s="2">
        <v>0</v>
      </c>
      <c r="AM51" s="2">
        <v>1</v>
      </c>
      <c r="AN51" s="2">
        <v>1</v>
      </c>
      <c r="AO51" s="2">
        <v>1</v>
      </c>
      <c r="AP51" s="2" t="s">
        <v>103</v>
      </c>
      <c r="AQ51" s="2" t="s">
        <v>103</v>
      </c>
      <c r="AR51" s="2" t="s">
        <v>787</v>
      </c>
      <c r="AS51" s="2" t="s">
        <v>788</v>
      </c>
      <c r="AT51" s="2" t="s">
        <v>85</v>
      </c>
      <c r="AU51" s="5" t="s">
        <v>102</v>
      </c>
      <c r="AV51" s="2" t="s">
        <v>103</v>
      </c>
      <c r="AW51" s="2" t="s">
        <v>789</v>
      </c>
      <c r="AX51" s="2" t="s">
        <v>779</v>
      </c>
      <c r="AY51" s="2" t="s">
        <v>107</v>
      </c>
      <c r="AZ51" s="2"/>
      <c r="BA51" s="2"/>
      <c r="BB51" s="2"/>
      <c r="BC51" s="2"/>
      <c r="BD51" s="2"/>
      <c r="BE51" s="2"/>
      <c r="BF51" s="2"/>
      <c r="BG51" s="2"/>
      <c r="BH51" s="2"/>
      <c r="BI51" s="2"/>
      <c r="BJ51" s="2"/>
      <c r="BK51" s="2"/>
      <c r="BL51" s="2"/>
      <c r="BM51" s="2"/>
      <c r="BN51" s="2"/>
      <c r="BO51" s="2"/>
      <c r="BP51" s="2"/>
      <c r="BQ51" s="2"/>
      <c r="BR51" s="2"/>
      <c r="BS51" s="2"/>
      <c r="BT51" s="2"/>
      <c r="BU51" s="2"/>
      <c r="BV51" s="2"/>
      <c r="BW51" s="2"/>
      <c r="BX51" s="2" t="s">
        <v>107</v>
      </c>
      <c r="BY51" s="2" t="s">
        <v>85</v>
      </c>
      <c r="BZ51" s="2" t="s">
        <v>85</v>
      </c>
      <c r="CA51" s="2" t="s">
        <v>85</v>
      </c>
      <c r="CB51" s="2" t="s">
        <v>85</v>
      </c>
      <c r="CC51" s="2" t="s">
        <v>107</v>
      </c>
      <c r="CD51" s="2" t="s">
        <v>85</v>
      </c>
      <c r="CE51" s="2" t="s">
        <v>85</v>
      </c>
      <c r="CF51" s="2" t="s">
        <v>85</v>
      </c>
      <c r="CG51" s="2" t="s">
        <v>85</v>
      </c>
      <c r="CH51" s="2" t="s">
        <v>85</v>
      </c>
      <c r="CI51" s="2" t="s">
        <v>85</v>
      </c>
      <c r="CJ51" s="2" t="s">
        <v>85</v>
      </c>
      <c r="CK51" s="2" t="s">
        <v>85</v>
      </c>
      <c r="CL51" s="2" t="s">
        <v>85</v>
      </c>
      <c r="CM51" s="2" t="s">
        <v>107</v>
      </c>
    </row>
    <row r="52" spans="1:91" hidden="1" x14ac:dyDescent="0.5">
      <c r="A52" s="2" t="str">
        <f>"979181"</f>
        <v>979181</v>
      </c>
      <c r="B52" s="2" t="s">
        <v>790</v>
      </c>
      <c r="C52" s="2" t="s">
        <v>99</v>
      </c>
      <c r="D52" s="2" t="s">
        <v>85</v>
      </c>
      <c r="E52" s="2" t="s">
        <v>85</v>
      </c>
      <c r="F52" s="7" t="s">
        <v>1400</v>
      </c>
      <c r="G52" s="2" t="s">
        <v>1395</v>
      </c>
      <c r="H52" s="2" t="s">
        <v>791</v>
      </c>
      <c r="I52" s="2" t="s">
        <v>792</v>
      </c>
      <c r="J52" s="2"/>
      <c r="K52" s="2" t="s">
        <v>240</v>
      </c>
      <c r="L52" s="2" t="s">
        <v>84</v>
      </c>
      <c r="M52" s="2">
        <v>61905130128</v>
      </c>
      <c r="N52" s="2"/>
      <c r="O52" s="2" t="s">
        <v>188</v>
      </c>
      <c r="P52" s="2" t="s">
        <v>95</v>
      </c>
      <c r="Q52" s="2" t="s">
        <v>90</v>
      </c>
      <c r="R52" s="2" t="s">
        <v>793</v>
      </c>
      <c r="S52" s="2" t="s">
        <v>92</v>
      </c>
      <c r="T52" s="2" t="s">
        <v>794</v>
      </c>
      <c r="U52" s="2"/>
      <c r="V52" s="2" t="s">
        <v>795</v>
      </c>
      <c r="W52" s="2" t="s">
        <v>95</v>
      </c>
      <c r="X52" s="2">
        <v>2780</v>
      </c>
      <c r="Y52" s="2" t="s">
        <v>96</v>
      </c>
      <c r="Z52" s="2" t="str">
        <f>"1800 425 326"</f>
        <v>1800 425 326</v>
      </c>
      <c r="AA52" s="2" t="str">
        <f>"0410495420"</f>
        <v>0410495420</v>
      </c>
      <c r="AB52" s="2" t="s">
        <v>796</v>
      </c>
      <c r="AC52" s="2" t="s">
        <v>797</v>
      </c>
      <c r="AD52" s="4" t="s">
        <v>798</v>
      </c>
      <c r="AE52" s="2" t="s">
        <v>119</v>
      </c>
      <c r="AF52" s="2" t="s">
        <v>265</v>
      </c>
      <c r="AG52" s="2" t="s">
        <v>799</v>
      </c>
      <c r="AH52" s="5" t="s">
        <v>102</v>
      </c>
      <c r="AI52" s="5" t="s">
        <v>102</v>
      </c>
      <c r="AJ52" s="2">
        <v>0</v>
      </c>
      <c r="AK52" s="2" t="s">
        <v>85</v>
      </c>
      <c r="AL52" s="2">
        <v>0</v>
      </c>
      <c r="AM52" s="2">
        <v>8</v>
      </c>
      <c r="AN52" s="2">
        <v>4</v>
      </c>
      <c r="AO52" s="2">
        <v>3</v>
      </c>
      <c r="AP52" s="2" t="s">
        <v>103</v>
      </c>
      <c r="AQ52" s="2" t="s">
        <v>103</v>
      </c>
      <c r="AR52" s="2" t="s">
        <v>800</v>
      </c>
      <c r="AS52" s="2" t="s">
        <v>744</v>
      </c>
      <c r="AT52" s="2" t="s">
        <v>85</v>
      </c>
      <c r="AU52" s="5" t="s">
        <v>102</v>
      </c>
      <c r="AV52" s="2" t="s">
        <v>103</v>
      </c>
      <c r="AW52" s="2" t="s">
        <v>793</v>
      </c>
      <c r="AX52" s="2" t="s">
        <v>92</v>
      </c>
      <c r="AY52" s="2" t="s">
        <v>107</v>
      </c>
      <c r="AZ52" s="2"/>
      <c r="BA52" s="2"/>
      <c r="BB52" s="2"/>
      <c r="BC52" s="2"/>
      <c r="BD52" s="2"/>
      <c r="BE52" s="2"/>
      <c r="BF52" s="2"/>
      <c r="BG52" s="2"/>
      <c r="BH52" s="2"/>
      <c r="BI52" s="2"/>
      <c r="BJ52" s="2"/>
      <c r="BK52" s="2"/>
      <c r="BL52" s="2"/>
      <c r="BM52" s="2"/>
      <c r="BN52" s="2"/>
      <c r="BO52" s="2"/>
      <c r="BP52" s="2"/>
      <c r="BQ52" s="2"/>
      <c r="BR52" s="2"/>
      <c r="BS52" s="2"/>
      <c r="BT52" s="2"/>
      <c r="BU52" s="2"/>
      <c r="BV52" s="2"/>
      <c r="BW52" s="2"/>
      <c r="BX52" s="2" t="s">
        <v>107</v>
      </c>
      <c r="BY52" s="2" t="s">
        <v>107</v>
      </c>
      <c r="BZ52" s="2" t="s">
        <v>107</v>
      </c>
      <c r="CA52" s="2" t="s">
        <v>107</v>
      </c>
      <c r="CB52" s="2" t="s">
        <v>85</v>
      </c>
      <c r="CC52" s="2" t="s">
        <v>107</v>
      </c>
      <c r="CD52" s="2" t="s">
        <v>85</v>
      </c>
      <c r="CE52" s="2" t="s">
        <v>85</v>
      </c>
      <c r="CF52" s="2" t="s">
        <v>107</v>
      </c>
      <c r="CG52" s="2" t="s">
        <v>107</v>
      </c>
      <c r="CH52" s="2" t="s">
        <v>107</v>
      </c>
      <c r="CI52" s="2" t="s">
        <v>107</v>
      </c>
      <c r="CJ52" s="2" t="s">
        <v>85</v>
      </c>
      <c r="CK52" s="2" t="s">
        <v>85</v>
      </c>
      <c r="CL52" s="2" t="s">
        <v>85</v>
      </c>
      <c r="CM52" s="2" t="s">
        <v>85</v>
      </c>
    </row>
    <row r="53" spans="1:91" hidden="1" x14ac:dyDescent="0.5">
      <c r="A53" s="2" t="str">
        <f>"979671"</f>
        <v>979671</v>
      </c>
      <c r="B53" s="2" t="s">
        <v>801</v>
      </c>
      <c r="C53" s="2" t="s">
        <v>99</v>
      </c>
      <c r="D53" s="2" t="s">
        <v>85</v>
      </c>
      <c r="E53" s="2" t="s">
        <v>85</v>
      </c>
      <c r="F53" s="7" t="s">
        <v>1400</v>
      </c>
      <c r="G53" s="2" t="s">
        <v>1395</v>
      </c>
      <c r="H53" s="2" t="s">
        <v>802</v>
      </c>
      <c r="I53" s="2" t="s">
        <v>803</v>
      </c>
      <c r="J53" s="2"/>
      <c r="K53" s="2" t="s">
        <v>240</v>
      </c>
      <c r="L53" s="2" t="s">
        <v>84</v>
      </c>
      <c r="M53" s="2">
        <v>21831386123</v>
      </c>
      <c r="N53" s="2">
        <v>138492083</v>
      </c>
      <c r="O53" s="2" t="s">
        <v>204</v>
      </c>
      <c r="P53" s="2" t="s">
        <v>804</v>
      </c>
      <c r="Q53" s="2" t="s">
        <v>244</v>
      </c>
      <c r="R53" s="2" t="s">
        <v>805</v>
      </c>
      <c r="S53" s="2" t="s">
        <v>806</v>
      </c>
      <c r="T53" s="2" t="s">
        <v>807</v>
      </c>
      <c r="U53" s="2"/>
      <c r="V53" s="2" t="s">
        <v>808</v>
      </c>
      <c r="W53" s="2" t="s">
        <v>95</v>
      </c>
      <c r="X53" s="2">
        <v>1460</v>
      </c>
      <c r="Y53" s="2" t="s">
        <v>96</v>
      </c>
      <c r="Z53" s="2" t="str">
        <f>"0409611105"</f>
        <v>0409611105</v>
      </c>
      <c r="AA53" s="2" t="str">
        <f>"0409611105"</f>
        <v>0409611105</v>
      </c>
      <c r="AB53" s="2" t="s">
        <v>809</v>
      </c>
      <c r="AC53" s="2" t="s">
        <v>810</v>
      </c>
      <c r="AD53" s="4" t="s">
        <v>811</v>
      </c>
      <c r="AE53" s="2" t="s">
        <v>119</v>
      </c>
      <c r="AF53" s="2" t="s">
        <v>812</v>
      </c>
      <c r="AG53" s="2" t="s">
        <v>813</v>
      </c>
      <c r="AH53" s="5" t="s">
        <v>102</v>
      </c>
      <c r="AI53" s="5" t="s">
        <v>102</v>
      </c>
      <c r="AJ53" s="2">
        <v>2</v>
      </c>
      <c r="AK53" s="2" t="s">
        <v>85</v>
      </c>
      <c r="AL53" s="2">
        <v>0</v>
      </c>
      <c r="AM53" s="2">
        <v>20</v>
      </c>
      <c r="AN53" s="2">
        <v>0</v>
      </c>
      <c r="AO53" s="2">
        <v>10</v>
      </c>
      <c r="AP53" s="2" t="s">
        <v>103</v>
      </c>
      <c r="AQ53" s="2" t="s">
        <v>103</v>
      </c>
      <c r="AR53" s="2" t="s">
        <v>814</v>
      </c>
      <c r="AS53" s="2" t="s">
        <v>815</v>
      </c>
      <c r="AT53" s="2" t="s">
        <v>85</v>
      </c>
      <c r="AU53" s="5" t="s">
        <v>102</v>
      </c>
      <c r="AV53" s="2" t="s">
        <v>103</v>
      </c>
      <c r="AW53" s="2" t="s">
        <v>805</v>
      </c>
      <c r="AX53" s="2" t="s">
        <v>806</v>
      </c>
      <c r="AY53" s="2" t="s">
        <v>107</v>
      </c>
      <c r="AZ53" s="2"/>
      <c r="BA53" s="2"/>
      <c r="BB53" s="2"/>
      <c r="BC53" s="2"/>
      <c r="BD53" s="2"/>
      <c r="BE53" s="2"/>
      <c r="BF53" s="2"/>
      <c r="BG53" s="2"/>
      <c r="BH53" s="2"/>
      <c r="BI53" s="2"/>
      <c r="BJ53" s="2"/>
      <c r="BK53" s="2"/>
      <c r="BL53" s="2"/>
      <c r="BM53" s="2"/>
      <c r="BN53" s="2"/>
      <c r="BO53" s="2"/>
      <c r="BP53" s="2"/>
      <c r="BQ53" s="2"/>
      <c r="BR53" s="2"/>
      <c r="BS53" s="2"/>
      <c r="BT53" s="2"/>
      <c r="BU53" s="2"/>
      <c r="BV53" s="2"/>
      <c r="BW53" s="2"/>
      <c r="BX53" s="2" t="s">
        <v>107</v>
      </c>
      <c r="BY53" s="2" t="s">
        <v>107</v>
      </c>
      <c r="BZ53" s="2" t="s">
        <v>107</v>
      </c>
      <c r="CA53" s="2" t="s">
        <v>107</v>
      </c>
      <c r="CB53" s="2" t="s">
        <v>107</v>
      </c>
      <c r="CC53" s="2" t="s">
        <v>107</v>
      </c>
      <c r="CD53" s="2" t="s">
        <v>85</v>
      </c>
      <c r="CE53" s="2" t="s">
        <v>85</v>
      </c>
      <c r="CF53" s="2" t="s">
        <v>107</v>
      </c>
      <c r="CG53" s="2" t="s">
        <v>107</v>
      </c>
      <c r="CH53" s="2" t="s">
        <v>107</v>
      </c>
      <c r="CI53" s="2" t="s">
        <v>107</v>
      </c>
      <c r="CJ53" s="2" t="s">
        <v>107</v>
      </c>
      <c r="CK53" s="2" t="s">
        <v>107</v>
      </c>
      <c r="CL53" s="2" t="s">
        <v>107</v>
      </c>
      <c r="CM53" s="2" t="s">
        <v>107</v>
      </c>
    </row>
    <row r="54" spans="1:91" x14ac:dyDescent="0.5">
      <c r="A54" s="2" t="str">
        <f>"980461"</f>
        <v>980461</v>
      </c>
      <c r="B54" s="2" t="s">
        <v>816</v>
      </c>
      <c r="C54" s="2" t="s">
        <v>137</v>
      </c>
      <c r="D54" s="2" t="s">
        <v>107</v>
      </c>
      <c r="E54" s="2" t="s">
        <v>85</v>
      </c>
      <c r="F54" s="7" t="s">
        <v>1401</v>
      </c>
      <c r="G54" s="2" t="s">
        <v>1395</v>
      </c>
      <c r="H54" s="2" t="s">
        <v>817</v>
      </c>
      <c r="I54" s="2" t="s">
        <v>818</v>
      </c>
      <c r="J54" s="2"/>
      <c r="K54" s="2" t="s">
        <v>240</v>
      </c>
      <c r="L54" s="2" t="s">
        <v>84</v>
      </c>
      <c r="M54" s="2">
        <v>74168734076</v>
      </c>
      <c r="N54" s="2">
        <v>168734076</v>
      </c>
      <c r="O54" s="2" t="s">
        <v>111</v>
      </c>
      <c r="P54" s="2" t="s">
        <v>819</v>
      </c>
      <c r="Q54" s="2" t="s">
        <v>244</v>
      </c>
      <c r="R54" s="2" t="s">
        <v>820</v>
      </c>
      <c r="S54" s="2" t="s">
        <v>821</v>
      </c>
      <c r="T54" s="2" t="s">
        <v>822</v>
      </c>
      <c r="U54" s="2" t="s">
        <v>823</v>
      </c>
      <c r="V54" s="2" t="s">
        <v>824</v>
      </c>
      <c r="W54" s="2" t="s">
        <v>95</v>
      </c>
      <c r="X54" s="2">
        <v>2072</v>
      </c>
      <c r="Y54" s="2" t="s">
        <v>96</v>
      </c>
      <c r="Z54" s="2" t="str">
        <f>"0499 2069 951"</f>
        <v>0499 2069 951</v>
      </c>
      <c r="AA54" s="2" t="str">
        <f>"0444595785"</f>
        <v>0444595785</v>
      </c>
      <c r="AB54" s="2" t="s">
        <v>825</v>
      </c>
      <c r="AC54" s="2" t="s">
        <v>826</v>
      </c>
      <c r="AD54" s="4" t="s">
        <v>827</v>
      </c>
      <c r="AE54" s="2" t="s">
        <v>119</v>
      </c>
      <c r="AF54" s="2"/>
      <c r="AG54" s="2"/>
      <c r="AH54" s="2"/>
      <c r="AI54" s="2"/>
      <c r="AJ54" s="2"/>
      <c r="AK54" s="2"/>
      <c r="AL54" s="2"/>
      <c r="AM54" s="2"/>
      <c r="AN54" s="2"/>
      <c r="AO54" s="2"/>
      <c r="AP54" s="2"/>
      <c r="AQ54" s="2"/>
      <c r="AR54" s="2"/>
      <c r="AS54" s="2"/>
      <c r="AT54" s="2"/>
      <c r="AU54" s="2"/>
      <c r="AV54" s="2"/>
      <c r="AW54" s="2"/>
      <c r="AX54" s="2"/>
      <c r="AY54" s="2"/>
      <c r="AZ54" s="2" t="s">
        <v>828</v>
      </c>
      <c r="BA54" s="2" t="s">
        <v>829</v>
      </c>
      <c r="BB54" s="5" t="s">
        <v>102</v>
      </c>
      <c r="BC54" s="5" t="s">
        <v>102</v>
      </c>
      <c r="BD54" s="2">
        <v>0</v>
      </c>
      <c r="BE54" s="2" t="s">
        <v>107</v>
      </c>
      <c r="BF54" s="2">
        <v>0</v>
      </c>
      <c r="BG54" s="2">
        <v>86</v>
      </c>
      <c r="BH54" s="2">
        <v>86</v>
      </c>
      <c r="BI54" s="2">
        <v>64</v>
      </c>
      <c r="BJ54" s="2" t="s">
        <v>830</v>
      </c>
      <c r="BK54" s="2" t="s">
        <v>831</v>
      </c>
      <c r="BL54" s="2" t="s">
        <v>832</v>
      </c>
      <c r="BM54" s="2" t="s">
        <v>103</v>
      </c>
      <c r="BN54" s="2" t="s">
        <v>103</v>
      </c>
      <c r="BO54" s="2" t="s">
        <v>833</v>
      </c>
      <c r="BP54" s="2" t="s">
        <v>834</v>
      </c>
      <c r="BQ54" s="5" t="s">
        <v>102</v>
      </c>
      <c r="BR54" s="2" t="s">
        <v>85</v>
      </c>
      <c r="BS54" s="5" t="s">
        <v>102</v>
      </c>
      <c r="BT54" s="2" t="s">
        <v>103</v>
      </c>
      <c r="BU54" s="2" t="s">
        <v>835</v>
      </c>
      <c r="BV54" s="2" t="s">
        <v>259</v>
      </c>
      <c r="BW54" s="2" t="s">
        <v>107</v>
      </c>
      <c r="BX54" s="2" t="s">
        <v>107</v>
      </c>
      <c r="BY54" s="2" t="s">
        <v>107</v>
      </c>
      <c r="BZ54" s="2" t="s">
        <v>107</v>
      </c>
      <c r="CA54" s="2" t="s">
        <v>107</v>
      </c>
      <c r="CB54" s="2" t="s">
        <v>107</v>
      </c>
      <c r="CC54" s="2" t="s">
        <v>107</v>
      </c>
      <c r="CD54" s="2" t="s">
        <v>107</v>
      </c>
      <c r="CE54" s="2" t="s">
        <v>85</v>
      </c>
      <c r="CF54" s="2" t="s">
        <v>107</v>
      </c>
      <c r="CG54" s="2" t="s">
        <v>85</v>
      </c>
      <c r="CH54" s="2" t="s">
        <v>107</v>
      </c>
      <c r="CI54" s="2" t="s">
        <v>107</v>
      </c>
      <c r="CJ54" s="2" t="s">
        <v>107</v>
      </c>
      <c r="CK54" s="2" t="s">
        <v>85</v>
      </c>
      <c r="CL54" s="2" t="s">
        <v>107</v>
      </c>
      <c r="CM54" s="2" t="s">
        <v>85</v>
      </c>
    </row>
    <row r="55" spans="1:91" x14ac:dyDescent="0.5">
      <c r="A55" s="2" t="str">
        <f>"981381"</f>
        <v>981381</v>
      </c>
      <c r="B55" s="2" t="s">
        <v>836</v>
      </c>
      <c r="C55" s="2" t="s">
        <v>137</v>
      </c>
      <c r="D55" s="2" t="s">
        <v>85</v>
      </c>
      <c r="E55" s="2" t="s">
        <v>85</v>
      </c>
      <c r="F55" s="2" t="s">
        <v>1402</v>
      </c>
      <c r="G55" s="2" t="s">
        <v>1394</v>
      </c>
      <c r="H55" s="2" t="s">
        <v>837</v>
      </c>
      <c r="I55" s="2" t="s">
        <v>838</v>
      </c>
      <c r="J55" s="2"/>
      <c r="K55" s="2" t="s">
        <v>240</v>
      </c>
      <c r="L55" s="2" t="s">
        <v>84</v>
      </c>
      <c r="M55" s="2">
        <v>44004967757</v>
      </c>
      <c r="N55" s="2">
        <v>4967757</v>
      </c>
      <c r="O55" s="2" t="s">
        <v>111</v>
      </c>
      <c r="P55" s="2" t="s">
        <v>839</v>
      </c>
      <c r="Q55" s="2" t="s">
        <v>90</v>
      </c>
      <c r="R55" s="2" t="s">
        <v>840</v>
      </c>
      <c r="S55" s="2" t="s">
        <v>274</v>
      </c>
      <c r="T55" s="2" t="s">
        <v>841</v>
      </c>
      <c r="U55" s="2"/>
      <c r="V55" s="2" t="s">
        <v>842</v>
      </c>
      <c r="W55" s="2" t="s">
        <v>155</v>
      </c>
      <c r="X55" s="2">
        <v>3144</v>
      </c>
      <c r="Y55" s="2" t="s">
        <v>96</v>
      </c>
      <c r="Z55" s="2" t="str">
        <f>"03 8374 8100"</f>
        <v>03 8374 8100</v>
      </c>
      <c r="AA55" s="2" t="str">
        <f>"0448 801 923"</f>
        <v>0448 801 923</v>
      </c>
      <c r="AB55" s="2" t="s">
        <v>843</v>
      </c>
      <c r="AC55" s="2" t="s">
        <v>844</v>
      </c>
      <c r="AD55" s="4" t="s">
        <v>845</v>
      </c>
      <c r="AE55" s="2" t="s">
        <v>119</v>
      </c>
      <c r="AF55" s="2"/>
      <c r="AG55" s="2"/>
      <c r="AH55" s="2"/>
      <c r="AI55" s="2"/>
      <c r="AJ55" s="2"/>
      <c r="AK55" s="2"/>
      <c r="AL55" s="2"/>
      <c r="AM55" s="2"/>
      <c r="AN55" s="2"/>
      <c r="AO55" s="2"/>
      <c r="AP55" s="2"/>
      <c r="AQ55" s="2"/>
      <c r="AR55" s="2"/>
      <c r="AS55" s="2"/>
      <c r="AT55" s="2"/>
      <c r="AU55" s="2"/>
      <c r="AV55" s="2"/>
      <c r="AW55" s="2"/>
      <c r="AX55" s="2"/>
      <c r="AY55" s="2"/>
      <c r="AZ55" s="2" t="s">
        <v>846</v>
      </c>
      <c r="BA55" s="2" t="s">
        <v>847</v>
      </c>
      <c r="BB55" s="5" t="s">
        <v>102</v>
      </c>
      <c r="BC55" s="5" t="s">
        <v>102</v>
      </c>
      <c r="BD55" s="2">
        <v>112</v>
      </c>
      <c r="BE55" s="2" t="s">
        <v>85</v>
      </c>
      <c r="BF55" s="2">
        <v>55</v>
      </c>
      <c r="BG55" s="2">
        <v>407</v>
      </c>
      <c r="BH55" s="2">
        <v>407</v>
      </c>
      <c r="BI55" s="2">
        <v>100</v>
      </c>
      <c r="BJ55" s="2" t="s">
        <v>848</v>
      </c>
      <c r="BK55" s="2" t="s">
        <v>849</v>
      </c>
      <c r="BL55" s="2" t="s">
        <v>850</v>
      </c>
      <c r="BM55" s="2" t="s">
        <v>103</v>
      </c>
      <c r="BN55" s="2" t="s">
        <v>103</v>
      </c>
      <c r="BO55" s="2" t="s">
        <v>851</v>
      </c>
      <c r="BP55" s="2" t="s">
        <v>852</v>
      </c>
      <c r="BQ55" s="2" t="s">
        <v>853</v>
      </c>
      <c r="BR55" s="2" t="s">
        <v>85</v>
      </c>
      <c r="BS55" s="2" t="s">
        <v>854</v>
      </c>
      <c r="BT55" s="2" t="s">
        <v>103</v>
      </c>
      <c r="BU55" s="2" t="s">
        <v>855</v>
      </c>
      <c r="BV55" s="2" t="s">
        <v>259</v>
      </c>
      <c r="BW55" s="2" t="s">
        <v>107</v>
      </c>
      <c r="BX55" s="2" t="s">
        <v>107</v>
      </c>
      <c r="BY55" s="2" t="s">
        <v>107</v>
      </c>
      <c r="BZ55" s="2" t="s">
        <v>107</v>
      </c>
      <c r="CA55" s="2" t="s">
        <v>107</v>
      </c>
      <c r="CB55" s="2" t="s">
        <v>107</v>
      </c>
      <c r="CC55" s="2" t="s">
        <v>107</v>
      </c>
      <c r="CD55" s="2" t="s">
        <v>107</v>
      </c>
      <c r="CE55" s="2" t="s">
        <v>107</v>
      </c>
      <c r="CF55" s="2" t="s">
        <v>107</v>
      </c>
      <c r="CG55" s="2" t="s">
        <v>107</v>
      </c>
      <c r="CH55" s="2" t="s">
        <v>107</v>
      </c>
      <c r="CI55" s="2" t="s">
        <v>107</v>
      </c>
      <c r="CJ55" s="2" t="s">
        <v>107</v>
      </c>
      <c r="CK55" s="2" t="s">
        <v>107</v>
      </c>
      <c r="CL55" s="2" t="s">
        <v>107</v>
      </c>
      <c r="CM55" s="2" t="s">
        <v>107</v>
      </c>
    </row>
    <row r="56" spans="1:91" x14ac:dyDescent="0.5">
      <c r="A56" s="2" t="str">
        <f>"981861"</f>
        <v>981861</v>
      </c>
      <c r="B56" s="2" t="s">
        <v>856</v>
      </c>
      <c r="C56" s="2" t="s">
        <v>137</v>
      </c>
      <c r="D56" s="2" t="s">
        <v>85</v>
      </c>
      <c r="E56" s="2" t="s">
        <v>85</v>
      </c>
      <c r="F56" s="2" t="s">
        <v>1402</v>
      </c>
      <c r="G56" s="2" t="s">
        <v>1395</v>
      </c>
      <c r="H56" s="2" t="s">
        <v>857</v>
      </c>
      <c r="I56" s="2" t="s">
        <v>857</v>
      </c>
      <c r="J56" s="2"/>
      <c r="K56" s="2" t="s">
        <v>240</v>
      </c>
      <c r="L56" s="2" t="s">
        <v>84</v>
      </c>
      <c r="M56" s="2">
        <v>59114734020</v>
      </c>
      <c r="N56" s="2">
        <v>114734020</v>
      </c>
      <c r="O56" s="2" t="s">
        <v>111</v>
      </c>
      <c r="P56" s="2" t="s">
        <v>858</v>
      </c>
      <c r="Q56" s="2" t="s">
        <v>90</v>
      </c>
      <c r="R56" s="2" t="s">
        <v>859</v>
      </c>
      <c r="S56" s="2" t="s">
        <v>860</v>
      </c>
      <c r="T56" s="2" t="s">
        <v>861</v>
      </c>
      <c r="U56" s="2"/>
      <c r="V56" s="2" t="s">
        <v>862</v>
      </c>
      <c r="W56" s="2" t="s">
        <v>95</v>
      </c>
      <c r="X56" s="2">
        <v>2037</v>
      </c>
      <c r="Y56" s="2" t="s">
        <v>96</v>
      </c>
      <c r="Z56" s="2" t="str">
        <f>"(02) 9130 6013"</f>
        <v>(02) 9130 6013</v>
      </c>
      <c r="AA56" s="2" t="str">
        <f>"0412 953 884"</f>
        <v>0412 953 884</v>
      </c>
      <c r="AB56" s="2" t="s">
        <v>863</v>
      </c>
      <c r="AC56" s="2" t="s">
        <v>864</v>
      </c>
      <c r="AD56" s="4" t="s">
        <v>865</v>
      </c>
      <c r="AE56" s="2" t="s">
        <v>119</v>
      </c>
      <c r="AF56" s="2"/>
      <c r="AG56" s="2"/>
      <c r="AH56" s="2"/>
      <c r="AI56" s="2"/>
      <c r="AJ56" s="2"/>
      <c r="AK56" s="2"/>
      <c r="AL56" s="2"/>
      <c r="AM56" s="2"/>
      <c r="AN56" s="2"/>
      <c r="AO56" s="2"/>
      <c r="AP56" s="2"/>
      <c r="AQ56" s="2"/>
      <c r="AR56" s="2"/>
      <c r="AS56" s="2"/>
      <c r="AT56" s="2"/>
      <c r="AU56" s="2"/>
      <c r="AV56" s="2"/>
      <c r="AW56" s="2"/>
      <c r="AX56" s="2"/>
      <c r="AY56" s="2"/>
      <c r="AZ56" s="2" t="s">
        <v>866</v>
      </c>
      <c r="BA56" s="2" t="s">
        <v>867</v>
      </c>
      <c r="BB56" s="5" t="s">
        <v>102</v>
      </c>
      <c r="BC56" s="5" t="s">
        <v>102</v>
      </c>
      <c r="BD56" s="2">
        <v>5</v>
      </c>
      <c r="BE56" s="2" t="s">
        <v>85</v>
      </c>
      <c r="BF56" s="2">
        <v>1</v>
      </c>
      <c r="BG56" s="2">
        <v>200</v>
      </c>
      <c r="BH56" s="2">
        <v>200</v>
      </c>
      <c r="BI56" s="2">
        <v>100</v>
      </c>
      <c r="BJ56" s="2" t="s">
        <v>868</v>
      </c>
      <c r="BK56" s="2" t="s">
        <v>869</v>
      </c>
      <c r="BL56" s="2" t="s">
        <v>870</v>
      </c>
      <c r="BM56" s="2" t="s">
        <v>103</v>
      </c>
      <c r="BN56" s="2" t="s">
        <v>103</v>
      </c>
      <c r="BO56" s="2" t="s">
        <v>871</v>
      </c>
      <c r="BP56" s="2" t="s">
        <v>872</v>
      </c>
      <c r="BQ56" s="2" t="s">
        <v>873</v>
      </c>
      <c r="BR56" s="2" t="s">
        <v>85</v>
      </c>
      <c r="BS56" s="5" t="s">
        <v>102</v>
      </c>
      <c r="BT56" s="2" t="s">
        <v>103</v>
      </c>
      <c r="BU56" s="2" t="s">
        <v>874</v>
      </c>
      <c r="BV56" s="2" t="s">
        <v>875</v>
      </c>
      <c r="BW56" s="2" t="s">
        <v>107</v>
      </c>
      <c r="BX56" s="2" t="s">
        <v>107</v>
      </c>
      <c r="BY56" s="2" t="s">
        <v>107</v>
      </c>
      <c r="BZ56" s="2" t="s">
        <v>107</v>
      </c>
      <c r="CA56" s="2" t="s">
        <v>107</v>
      </c>
      <c r="CB56" s="2" t="s">
        <v>107</v>
      </c>
      <c r="CC56" s="2" t="s">
        <v>107</v>
      </c>
      <c r="CD56" s="2" t="s">
        <v>107</v>
      </c>
      <c r="CE56" s="2" t="s">
        <v>85</v>
      </c>
      <c r="CF56" s="2" t="s">
        <v>107</v>
      </c>
      <c r="CG56" s="2" t="s">
        <v>107</v>
      </c>
      <c r="CH56" s="2" t="s">
        <v>107</v>
      </c>
      <c r="CI56" s="2" t="s">
        <v>107</v>
      </c>
      <c r="CJ56" s="2" t="s">
        <v>107</v>
      </c>
      <c r="CK56" s="2" t="s">
        <v>85</v>
      </c>
      <c r="CL56" s="2" t="s">
        <v>85</v>
      </c>
      <c r="CM56" s="2" t="s">
        <v>85</v>
      </c>
    </row>
    <row r="57" spans="1:91" hidden="1" x14ac:dyDescent="0.5">
      <c r="A57" s="2" t="str">
        <f>"982691"</f>
        <v>982691</v>
      </c>
      <c r="B57" s="2" t="s">
        <v>876</v>
      </c>
      <c r="C57" s="2" t="s">
        <v>99</v>
      </c>
      <c r="D57" s="2" t="s">
        <v>107</v>
      </c>
      <c r="E57" s="2" t="s">
        <v>85</v>
      </c>
      <c r="F57" s="2" t="s">
        <v>1402</v>
      </c>
      <c r="G57" s="2" t="s">
        <v>1395</v>
      </c>
      <c r="H57" s="2" t="s">
        <v>877</v>
      </c>
      <c r="I57" s="2" t="s">
        <v>878</v>
      </c>
      <c r="J57" s="2"/>
      <c r="K57" s="2" t="s">
        <v>240</v>
      </c>
      <c r="L57" s="2" t="s">
        <v>84</v>
      </c>
      <c r="M57" s="2">
        <v>31001813403</v>
      </c>
      <c r="N57" s="2">
        <v>1813403</v>
      </c>
      <c r="O57" s="2" t="s">
        <v>127</v>
      </c>
      <c r="P57" s="2" t="s">
        <v>879</v>
      </c>
      <c r="Q57" s="2" t="s">
        <v>90</v>
      </c>
      <c r="R57" s="2" t="s">
        <v>880</v>
      </c>
      <c r="S57" s="2" t="s">
        <v>171</v>
      </c>
      <c r="T57" s="2" t="s">
        <v>881</v>
      </c>
      <c r="U57" s="2"/>
      <c r="V57" s="2" t="s">
        <v>882</v>
      </c>
      <c r="W57" s="2" t="s">
        <v>95</v>
      </c>
      <c r="X57" s="2">
        <v>2086</v>
      </c>
      <c r="Y57" s="2" t="s">
        <v>96</v>
      </c>
      <c r="Z57" s="2" t="str">
        <f>"0477601010"</f>
        <v>0477601010</v>
      </c>
      <c r="AA57" s="2" t="str">
        <f>"0477601010"</f>
        <v>0477601010</v>
      </c>
      <c r="AB57" s="2" t="s">
        <v>883</v>
      </c>
      <c r="AC57" s="2" t="s">
        <v>884</v>
      </c>
      <c r="AD57" s="4" t="s">
        <v>885</v>
      </c>
      <c r="AE57" s="2" t="s">
        <v>119</v>
      </c>
      <c r="AF57" s="2" t="s">
        <v>886</v>
      </c>
      <c r="AG57" s="5" t="s">
        <v>102</v>
      </c>
      <c r="AH57" s="5" t="s">
        <v>102</v>
      </c>
      <c r="AI57" s="5" t="s">
        <v>102</v>
      </c>
      <c r="AJ57" s="2">
        <v>0</v>
      </c>
      <c r="AK57" s="2" t="s">
        <v>107</v>
      </c>
      <c r="AL57" s="2">
        <v>500</v>
      </c>
      <c r="AM57" s="2">
        <v>140</v>
      </c>
      <c r="AN57" s="2">
        <v>140</v>
      </c>
      <c r="AO57" s="2">
        <v>70</v>
      </c>
      <c r="AP57" s="2" t="s">
        <v>103</v>
      </c>
      <c r="AQ57" s="2" t="s">
        <v>103</v>
      </c>
      <c r="AR57" s="2" t="s">
        <v>887</v>
      </c>
      <c r="AS57" s="2" t="s">
        <v>888</v>
      </c>
      <c r="AT57" s="2" t="s">
        <v>85</v>
      </c>
      <c r="AU57" s="5" t="s">
        <v>102</v>
      </c>
      <c r="AV57" s="2" t="s">
        <v>103</v>
      </c>
      <c r="AW57" s="2" t="s">
        <v>889</v>
      </c>
      <c r="AX57" s="2" t="s">
        <v>171</v>
      </c>
      <c r="AY57" s="2" t="s">
        <v>107</v>
      </c>
      <c r="AZ57" s="2"/>
      <c r="BA57" s="2"/>
      <c r="BB57" s="2"/>
      <c r="BC57" s="2"/>
      <c r="BD57" s="2"/>
      <c r="BE57" s="2"/>
      <c r="BF57" s="2"/>
      <c r="BG57" s="2"/>
      <c r="BH57" s="2"/>
      <c r="BI57" s="2"/>
      <c r="BJ57" s="2"/>
      <c r="BK57" s="2"/>
      <c r="BL57" s="2"/>
      <c r="BM57" s="2"/>
      <c r="BN57" s="2"/>
      <c r="BO57" s="2"/>
      <c r="BP57" s="2"/>
      <c r="BQ57" s="2"/>
      <c r="BR57" s="2"/>
      <c r="BS57" s="2"/>
      <c r="BT57" s="2"/>
      <c r="BU57" s="2"/>
      <c r="BV57" s="2"/>
      <c r="BW57" s="2"/>
      <c r="BX57" s="2" t="s">
        <v>107</v>
      </c>
      <c r="BY57" s="2" t="s">
        <v>85</v>
      </c>
      <c r="BZ57" s="2" t="s">
        <v>85</v>
      </c>
      <c r="CA57" s="2" t="s">
        <v>85</v>
      </c>
      <c r="CB57" s="2" t="s">
        <v>107</v>
      </c>
      <c r="CC57" s="2" t="s">
        <v>85</v>
      </c>
      <c r="CD57" s="2" t="s">
        <v>85</v>
      </c>
      <c r="CE57" s="2" t="s">
        <v>85</v>
      </c>
      <c r="CF57" s="2" t="s">
        <v>107</v>
      </c>
      <c r="CG57" s="2" t="s">
        <v>107</v>
      </c>
      <c r="CH57" s="2" t="s">
        <v>85</v>
      </c>
      <c r="CI57" s="2" t="s">
        <v>85</v>
      </c>
      <c r="CJ57" s="2" t="s">
        <v>107</v>
      </c>
      <c r="CK57" s="2" t="s">
        <v>107</v>
      </c>
      <c r="CL57" s="2" t="s">
        <v>107</v>
      </c>
      <c r="CM57" s="2" t="s">
        <v>107</v>
      </c>
    </row>
    <row r="58" spans="1:91" hidden="1" x14ac:dyDescent="0.5">
      <c r="A58" s="2" t="str">
        <f>"982811"</f>
        <v>982811</v>
      </c>
      <c r="B58" s="2" t="s">
        <v>890</v>
      </c>
      <c r="C58" s="2" t="s">
        <v>99</v>
      </c>
      <c r="D58" s="2" t="s">
        <v>85</v>
      </c>
      <c r="E58" s="2" t="s">
        <v>85</v>
      </c>
      <c r="F58" s="7" t="s">
        <v>1401</v>
      </c>
      <c r="G58" s="2" t="s">
        <v>1395</v>
      </c>
      <c r="H58" s="2" t="s">
        <v>891</v>
      </c>
      <c r="I58" s="2" t="s">
        <v>892</v>
      </c>
      <c r="J58" s="2"/>
      <c r="K58" s="2" t="s">
        <v>240</v>
      </c>
      <c r="L58" s="2" t="s">
        <v>84</v>
      </c>
      <c r="M58" s="2">
        <v>32609294902</v>
      </c>
      <c r="N58" s="2">
        <v>609294902</v>
      </c>
      <c r="O58" s="2" t="s">
        <v>111</v>
      </c>
      <c r="P58" s="2" t="s">
        <v>893</v>
      </c>
      <c r="Q58" s="2" t="s">
        <v>90</v>
      </c>
      <c r="R58" s="2" t="s">
        <v>894</v>
      </c>
      <c r="S58" s="2" t="s">
        <v>895</v>
      </c>
      <c r="T58" s="2" t="s">
        <v>896</v>
      </c>
      <c r="U58" s="2"/>
      <c r="V58" s="2" t="s">
        <v>897</v>
      </c>
      <c r="W58" s="2" t="s">
        <v>95</v>
      </c>
      <c r="X58" s="2">
        <v>2131</v>
      </c>
      <c r="Y58" s="2" t="s">
        <v>96</v>
      </c>
      <c r="Z58" s="2" t="str">
        <f>"02 9797 0000"</f>
        <v>02 9797 0000</v>
      </c>
      <c r="AA58" s="2" t="str">
        <f>"0411 579 009"</f>
        <v>0411 579 009</v>
      </c>
      <c r="AB58" s="2" t="s">
        <v>898</v>
      </c>
      <c r="AC58" s="2" t="s">
        <v>899</v>
      </c>
      <c r="AD58" s="4" t="s">
        <v>900</v>
      </c>
      <c r="AE58" s="2" t="s">
        <v>119</v>
      </c>
      <c r="AF58" s="2" t="s">
        <v>901</v>
      </c>
      <c r="AG58" s="2" t="s">
        <v>902</v>
      </c>
      <c r="AH58" s="5" t="s">
        <v>102</v>
      </c>
      <c r="AI58" s="5" t="s">
        <v>102</v>
      </c>
      <c r="AJ58" s="2">
        <v>0</v>
      </c>
      <c r="AK58" s="2" t="s">
        <v>85</v>
      </c>
      <c r="AL58" s="2">
        <v>0</v>
      </c>
      <c r="AM58" s="2">
        <v>30</v>
      </c>
      <c r="AN58" s="2">
        <v>30</v>
      </c>
      <c r="AO58" s="2">
        <v>30</v>
      </c>
      <c r="AP58" s="2" t="s">
        <v>103</v>
      </c>
      <c r="AQ58" s="2" t="s">
        <v>103</v>
      </c>
      <c r="AR58" s="2" t="s">
        <v>903</v>
      </c>
      <c r="AS58" s="2" t="s">
        <v>904</v>
      </c>
      <c r="AT58" s="2" t="s">
        <v>85</v>
      </c>
      <c r="AU58" s="5" t="s">
        <v>102</v>
      </c>
      <c r="AV58" s="2" t="s">
        <v>103</v>
      </c>
      <c r="AW58" s="2" t="s">
        <v>894</v>
      </c>
      <c r="AX58" s="2" t="s">
        <v>895</v>
      </c>
      <c r="AY58" s="2" t="s">
        <v>107</v>
      </c>
      <c r="AZ58" s="2"/>
      <c r="BA58" s="2"/>
      <c r="BB58" s="2"/>
      <c r="BC58" s="2"/>
      <c r="BD58" s="2"/>
      <c r="BE58" s="2"/>
      <c r="BF58" s="2"/>
      <c r="BG58" s="2"/>
      <c r="BH58" s="2"/>
      <c r="BI58" s="2"/>
      <c r="BJ58" s="2"/>
      <c r="BK58" s="2"/>
      <c r="BL58" s="2"/>
      <c r="BM58" s="2"/>
      <c r="BN58" s="2"/>
      <c r="BO58" s="2"/>
      <c r="BP58" s="2"/>
      <c r="BQ58" s="2"/>
      <c r="BR58" s="2"/>
      <c r="BS58" s="2"/>
      <c r="BT58" s="2"/>
      <c r="BU58" s="2"/>
      <c r="BV58" s="2"/>
      <c r="BW58" s="2"/>
      <c r="BX58" s="2" t="s">
        <v>107</v>
      </c>
      <c r="BY58" s="2" t="s">
        <v>107</v>
      </c>
      <c r="BZ58" s="2" t="s">
        <v>107</v>
      </c>
      <c r="CA58" s="2" t="s">
        <v>107</v>
      </c>
      <c r="CB58" s="2" t="s">
        <v>107</v>
      </c>
      <c r="CC58" s="2" t="s">
        <v>107</v>
      </c>
      <c r="CD58" s="2" t="s">
        <v>85</v>
      </c>
      <c r="CE58" s="2" t="s">
        <v>85</v>
      </c>
      <c r="CF58" s="2" t="s">
        <v>107</v>
      </c>
      <c r="CG58" s="2" t="s">
        <v>107</v>
      </c>
      <c r="CH58" s="2" t="s">
        <v>107</v>
      </c>
      <c r="CI58" s="2" t="s">
        <v>107</v>
      </c>
      <c r="CJ58" s="2" t="s">
        <v>107</v>
      </c>
      <c r="CK58" s="2" t="s">
        <v>85</v>
      </c>
      <c r="CL58" s="2" t="s">
        <v>85</v>
      </c>
      <c r="CM58" s="2" t="s">
        <v>85</v>
      </c>
    </row>
    <row r="59" spans="1:91" hidden="1" x14ac:dyDescent="0.5">
      <c r="A59" s="2" t="str">
        <f>"983011"</f>
        <v>983011</v>
      </c>
      <c r="B59" s="2" t="s">
        <v>905</v>
      </c>
      <c r="C59" s="2" t="s">
        <v>99</v>
      </c>
      <c r="D59" s="2" t="s">
        <v>85</v>
      </c>
      <c r="E59" s="2" t="s">
        <v>85</v>
      </c>
      <c r="F59" s="7" t="s">
        <v>1401</v>
      </c>
      <c r="G59" s="2" t="s">
        <v>1395</v>
      </c>
      <c r="H59" s="2" t="s">
        <v>906</v>
      </c>
      <c r="I59" s="2" t="s">
        <v>907</v>
      </c>
      <c r="J59" s="2"/>
      <c r="K59" s="2" t="s">
        <v>240</v>
      </c>
      <c r="L59" s="2" t="s">
        <v>84</v>
      </c>
      <c r="M59" s="2">
        <v>85060462133</v>
      </c>
      <c r="N59" s="2">
        <v>60462133</v>
      </c>
      <c r="O59" s="2" t="s">
        <v>111</v>
      </c>
      <c r="P59" s="2" t="s">
        <v>908</v>
      </c>
      <c r="Q59" s="2" t="s">
        <v>90</v>
      </c>
      <c r="R59" s="2" t="s">
        <v>909</v>
      </c>
      <c r="S59" s="2" t="s">
        <v>910</v>
      </c>
      <c r="T59" s="2" t="s">
        <v>911</v>
      </c>
      <c r="U59" s="2"/>
      <c r="V59" s="2" t="s">
        <v>327</v>
      </c>
      <c r="W59" s="2" t="s">
        <v>95</v>
      </c>
      <c r="X59" s="2">
        <v>2171</v>
      </c>
      <c r="Y59" s="2" t="s">
        <v>96</v>
      </c>
      <c r="Z59" s="2" t="str">
        <f>"0298260666"</f>
        <v>0298260666</v>
      </c>
      <c r="AA59" s="2" t="str">
        <f>"0435877687"</f>
        <v>0435877687</v>
      </c>
      <c r="AB59" s="2" t="s">
        <v>912</v>
      </c>
      <c r="AC59" s="2" t="s">
        <v>913</v>
      </c>
      <c r="AD59" s="4" t="s">
        <v>914</v>
      </c>
      <c r="AE59" s="2" t="s">
        <v>119</v>
      </c>
      <c r="AF59" s="2" t="s">
        <v>915</v>
      </c>
      <c r="AG59" s="2" t="s">
        <v>916</v>
      </c>
      <c r="AH59" s="5" t="s">
        <v>102</v>
      </c>
      <c r="AI59" s="5" t="s">
        <v>102</v>
      </c>
      <c r="AJ59" s="2">
        <v>0</v>
      </c>
      <c r="AK59" s="2" t="s">
        <v>85</v>
      </c>
      <c r="AL59" s="2">
        <v>0</v>
      </c>
      <c r="AM59" s="2">
        <v>50</v>
      </c>
      <c r="AN59" s="2">
        <v>10</v>
      </c>
      <c r="AO59" s="2">
        <v>7</v>
      </c>
      <c r="AP59" s="2" t="s">
        <v>103</v>
      </c>
      <c r="AQ59" s="2" t="s">
        <v>103</v>
      </c>
      <c r="AR59" s="2" t="s">
        <v>917</v>
      </c>
      <c r="AS59" s="2" t="s">
        <v>918</v>
      </c>
      <c r="AT59" s="2" t="s">
        <v>85</v>
      </c>
      <c r="AU59" s="5" t="s">
        <v>102</v>
      </c>
      <c r="AV59" s="2" t="s">
        <v>103</v>
      </c>
      <c r="AW59" s="2" t="s">
        <v>909</v>
      </c>
      <c r="AX59" s="2" t="s">
        <v>919</v>
      </c>
      <c r="AY59" s="2" t="s">
        <v>107</v>
      </c>
      <c r="AZ59" s="2"/>
      <c r="BA59" s="2"/>
      <c r="BB59" s="2"/>
      <c r="BC59" s="2"/>
      <c r="BD59" s="2"/>
      <c r="BE59" s="2"/>
      <c r="BF59" s="2"/>
      <c r="BG59" s="2"/>
      <c r="BH59" s="2"/>
      <c r="BI59" s="2"/>
      <c r="BJ59" s="2"/>
      <c r="BK59" s="2"/>
      <c r="BL59" s="2"/>
      <c r="BM59" s="2"/>
      <c r="BN59" s="2"/>
      <c r="BO59" s="2"/>
      <c r="BP59" s="2"/>
      <c r="BQ59" s="2"/>
      <c r="BR59" s="2"/>
      <c r="BS59" s="2"/>
      <c r="BT59" s="2"/>
      <c r="BU59" s="2"/>
      <c r="BV59" s="2"/>
      <c r="BW59" s="2"/>
      <c r="BX59" s="2" t="s">
        <v>107</v>
      </c>
      <c r="BY59" s="2" t="s">
        <v>85</v>
      </c>
      <c r="BZ59" s="2" t="s">
        <v>107</v>
      </c>
      <c r="CA59" s="2" t="s">
        <v>107</v>
      </c>
      <c r="CB59" s="2" t="s">
        <v>107</v>
      </c>
      <c r="CC59" s="2" t="s">
        <v>107</v>
      </c>
      <c r="CD59" s="2" t="s">
        <v>85</v>
      </c>
      <c r="CE59" s="2" t="s">
        <v>85</v>
      </c>
      <c r="CF59" s="2" t="s">
        <v>107</v>
      </c>
      <c r="CG59" s="2" t="s">
        <v>107</v>
      </c>
      <c r="CH59" s="2" t="s">
        <v>107</v>
      </c>
      <c r="CI59" s="2" t="s">
        <v>107</v>
      </c>
      <c r="CJ59" s="2" t="s">
        <v>85</v>
      </c>
      <c r="CK59" s="2" t="s">
        <v>85</v>
      </c>
      <c r="CL59" s="2" t="s">
        <v>85</v>
      </c>
      <c r="CM59" s="2" t="s">
        <v>85</v>
      </c>
    </row>
    <row r="60" spans="1:91" hidden="1" x14ac:dyDescent="0.5">
      <c r="A60" s="2" t="str">
        <f>"983781"</f>
        <v>983781</v>
      </c>
      <c r="B60" s="2" t="s">
        <v>920</v>
      </c>
      <c r="C60" s="2" t="s">
        <v>99</v>
      </c>
      <c r="D60" s="2" t="s">
        <v>85</v>
      </c>
      <c r="E60" s="2" t="s">
        <v>85</v>
      </c>
      <c r="F60" s="7" t="s">
        <v>1400</v>
      </c>
      <c r="G60" s="2" t="s">
        <v>1395</v>
      </c>
      <c r="H60" s="2" t="s">
        <v>921</v>
      </c>
      <c r="I60" s="2" t="s">
        <v>922</v>
      </c>
      <c r="J60" s="2"/>
      <c r="K60" s="2" t="s">
        <v>83</v>
      </c>
      <c r="L60" s="2" t="s">
        <v>84</v>
      </c>
      <c r="M60" s="2">
        <v>13622622977</v>
      </c>
      <c r="N60" s="2">
        <v>622622977</v>
      </c>
      <c r="O60" s="2" t="s">
        <v>111</v>
      </c>
      <c r="P60" s="2" t="s">
        <v>378</v>
      </c>
      <c r="Q60" s="2" t="s">
        <v>129</v>
      </c>
      <c r="R60" s="2" t="s">
        <v>923</v>
      </c>
      <c r="S60" s="2" t="s">
        <v>92</v>
      </c>
      <c r="T60" s="2" t="s">
        <v>924</v>
      </c>
      <c r="U60" s="2"/>
      <c r="V60" s="2" t="s">
        <v>622</v>
      </c>
      <c r="W60" s="2" t="s">
        <v>95</v>
      </c>
      <c r="X60" s="2">
        <v>2118</v>
      </c>
      <c r="Y60" s="2" t="s">
        <v>96</v>
      </c>
      <c r="Z60" s="2" t="str">
        <f>"0418125005"</f>
        <v>0418125005</v>
      </c>
      <c r="AA60" s="2" t="str">
        <f>"0418125005"</f>
        <v>0418125005</v>
      </c>
      <c r="AB60" s="2" t="s">
        <v>925</v>
      </c>
      <c r="AC60" s="2" t="s">
        <v>926</v>
      </c>
      <c r="AD60" s="4" t="s">
        <v>827</v>
      </c>
      <c r="AE60" s="2" t="s">
        <v>119</v>
      </c>
      <c r="AF60" s="2" t="s">
        <v>927</v>
      </c>
      <c r="AG60" s="2" t="s">
        <v>928</v>
      </c>
      <c r="AH60" s="5" t="s">
        <v>102</v>
      </c>
      <c r="AI60" s="5" t="s">
        <v>102</v>
      </c>
      <c r="AJ60" s="2">
        <v>0</v>
      </c>
      <c r="AK60" s="2" t="s">
        <v>85</v>
      </c>
      <c r="AL60" s="2">
        <v>0</v>
      </c>
      <c r="AM60" s="2">
        <v>7</v>
      </c>
      <c r="AN60" s="2">
        <v>5</v>
      </c>
      <c r="AO60" s="2">
        <v>5</v>
      </c>
      <c r="AP60" s="2" t="s">
        <v>103</v>
      </c>
      <c r="AQ60" s="2" t="s">
        <v>103</v>
      </c>
      <c r="AR60" s="2" t="s">
        <v>929</v>
      </c>
      <c r="AS60" s="2" t="s">
        <v>930</v>
      </c>
      <c r="AT60" s="2" t="s">
        <v>85</v>
      </c>
      <c r="AU60" s="5" t="s">
        <v>102</v>
      </c>
      <c r="AV60" s="2" t="s">
        <v>103</v>
      </c>
      <c r="AW60" s="2" t="s">
        <v>923</v>
      </c>
      <c r="AX60" s="2" t="s">
        <v>408</v>
      </c>
      <c r="AY60" s="2" t="s">
        <v>107</v>
      </c>
      <c r="AZ60" s="2"/>
      <c r="BA60" s="2"/>
      <c r="BB60" s="2"/>
      <c r="BC60" s="2"/>
      <c r="BD60" s="2"/>
      <c r="BE60" s="2"/>
      <c r="BF60" s="2"/>
      <c r="BG60" s="2"/>
      <c r="BH60" s="2"/>
      <c r="BI60" s="2"/>
      <c r="BJ60" s="2"/>
      <c r="BK60" s="2"/>
      <c r="BL60" s="2"/>
      <c r="BM60" s="2"/>
      <c r="BN60" s="2"/>
      <c r="BO60" s="2"/>
      <c r="BP60" s="2"/>
      <c r="BQ60" s="2"/>
      <c r="BR60" s="2"/>
      <c r="BS60" s="2"/>
      <c r="BT60" s="2"/>
      <c r="BU60" s="2"/>
      <c r="BV60" s="2"/>
      <c r="BW60" s="2"/>
      <c r="BX60" s="2" t="s">
        <v>85</v>
      </c>
      <c r="BY60" s="2" t="s">
        <v>85</v>
      </c>
      <c r="BZ60" s="2" t="s">
        <v>85</v>
      </c>
      <c r="CA60" s="2" t="s">
        <v>107</v>
      </c>
      <c r="CB60" s="2" t="s">
        <v>85</v>
      </c>
      <c r="CC60" s="2" t="s">
        <v>85</v>
      </c>
      <c r="CD60" s="2" t="s">
        <v>85</v>
      </c>
      <c r="CE60" s="2" t="s">
        <v>85</v>
      </c>
      <c r="CF60" s="2" t="s">
        <v>107</v>
      </c>
      <c r="CG60" s="2" t="s">
        <v>107</v>
      </c>
      <c r="CH60" s="2" t="s">
        <v>107</v>
      </c>
      <c r="CI60" s="2" t="s">
        <v>107</v>
      </c>
      <c r="CJ60" s="2" t="s">
        <v>107</v>
      </c>
      <c r="CK60" s="2" t="s">
        <v>85</v>
      </c>
      <c r="CL60" s="2" t="s">
        <v>85</v>
      </c>
      <c r="CM60" s="2" t="s">
        <v>85</v>
      </c>
    </row>
    <row r="61" spans="1:91" hidden="1" x14ac:dyDescent="0.5">
      <c r="A61" s="2" t="str">
        <f>"984201"</f>
        <v>984201</v>
      </c>
      <c r="B61" s="2" t="s">
        <v>931</v>
      </c>
      <c r="C61" s="2" t="s">
        <v>99</v>
      </c>
      <c r="D61" s="2" t="s">
        <v>85</v>
      </c>
      <c r="E61" s="2" t="s">
        <v>85</v>
      </c>
      <c r="F61" s="7" t="s">
        <v>1401</v>
      </c>
      <c r="G61" s="2" t="s">
        <v>1395</v>
      </c>
      <c r="H61" s="2" t="s">
        <v>932</v>
      </c>
      <c r="I61" s="2" t="s">
        <v>933</v>
      </c>
      <c r="J61" s="2"/>
      <c r="K61" s="2" t="s">
        <v>83</v>
      </c>
      <c r="L61" s="2" t="s">
        <v>84</v>
      </c>
      <c r="M61" s="2">
        <v>74140208699</v>
      </c>
      <c r="N61" s="2">
        <v>140208699</v>
      </c>
      <c r="O61" s="2" t="s">
        <v>111</v>
      </c>
      <c r="P61" s="2" t="s">
        <v>934</v>
      </c>
      <c r="Q61" s="2" t="s">
        <v>90</v>
      </c>
      <c r="R61" s="2" t="s">
        <v>935</v>
      </c>
      <c r="S61" s="2" t="s">
        <v>936</v>
      </c>
      <c r="T61" s="2" t="s">
        <v>937</v>
      </c>
      <c r="U61" s="2" t="s">
        <v>938</v>
      </c>
      <c r="V61" s="2" t="s">
        <v>939</v>
      </c>
      <c r="W61" s="2" t="s">
        <v>95</v>
      </c>
      <c r="X61" s="2">
        <v>2147</v>
      </c>
      <c r="Y61" s="2" t="s">
        <v>96</v>
      </c>
      <c r="Z61" s="2" t="str">
        <f>"1800 11 22 34"</f>
        <v>1800 11 22 34</v>
      </c>
      <c r="AA61" s="2" t="str">
        <f>"0412 614 735"</f>
        <v>0412 614 735</v>
      </c>
      <c r="AB61" s="2" t="s">
        <v>940</v>
      </c>
      <c r="AC61" s="2" t="s">
        <v>941</v>
      </c>
      <c r="AD61" s="4" t="s">
        <v>942</v>
      </c>
      <c r="AE61" s="2" t="s">
        <v>119</v>
      </c>
      <c r="AF61" s="2" t="s">
        <v>943</v>
      </c>
      <c r="AG61" s="2" t="s">
        <v>944</v>
      </c>
      <c r="AH61" s="5" t="s">
        <v>102</v>
      </c>
      <c r="AI61" s="5" t="s">
        <v>102</v>
      </c>
      <c r="AJ61" s="2">
        <v>0</v>
      </c>
      <c r="AK61" s="2" t="s">
        <v>85</v>
      </c>
      <c r="AL61" s="2">
        <v>0</v>
      </c>
      <c r="AM61" s="2">
        <v>28</v>
      </c>
      <c r="AN61" s="2">
        <v>28</v>
      </c>
      <c r="AO61" s="2">
        <v>0</v>
      </c>
      <c r="AP61" s="2" t="s">
        <v>103</v>
      </c>
      <c r="AQ61" s="2" t="s">
        <v>103</v>
      </c>
      <c r="AR61" s="2" t="s">
        <v>945</v>
      </c>
      <c r="AS61" s="2" t="s">
        <v>946</v>
      </c>
      <c r="AT61" s="2" t="s">
        <v>107</v>
      </c>
      <c r="AU61" s="2" t="s">
        <v>947</v>
      </c>
      <c r="AV61" s="2" t="s">
        <v>103</v>
      </c>
      <c r="AW61" s="2" t="s">
        <v>948</v>
      </c>
      <c r="AX61" s="2" t="s">
        <v>92</v>
      </c>
      <c r="AY61" s="2" t="s">
        <v>107</v>
      </c>
      <c r="AZ61" s="2"/>
      <c r="BA61" s="2"/>
      <c r="BB61" s="2"/>
      <c r="BC61" s="2"/>
      <c r="BD61" s="2"/>
      <c r="BE61" s="2"/>
      <c r="BF61" s="2"/>
      <c r="BG61" s="2"/>
      <c r="BH61" s="2"/>
      <c r="BI61" s="2"/>
      <c r="BJ61" s="2"/>
      <c r="BK61" s="2"/>
      <c r="BL61" s="2"/>
      <c r="BM61" s="2"/>
      <c r="BN61" s="2"/>
      <c r="BO61" s="2"/>
      <c r="BP61" s="2"/>
      <c r="BQ61" s="2"/>
      <c r="BR61" s="2"/>
      <c r="BS61" s="2"/>
      <c r="BT61" s="2"/>
      <c r="BU61" s="2"/>
      <c r="BV61" s="2"/>
      <c r="BW61" s="2"/>
      <c r="BX61" s="2" t="s">
        <v>107</v>
      </c>
      <c r="BY61" s="2" t="s">
        <v>107</v>
      </c>
      <c r="BZ61" s="2" t="s">
        <v>107</v>
      </c>
      <c r="CA61" s="2" t="s">
        <v>107</v>
      </c>
      <c r="CB61" s="2" t="s">
        <v>107</v>
      </c>
      <c r="CC61" s="2" t="s">
        <v>107</v>
      </c>
      <c r="CD61" s="2" t="s">
        <v>85</v>
      </c>
      <c r="CE61" s="2" t="s">
        <v>85</v>
      </c>
      <c r="CF61" s="2" t="s">
        <v>107</v>
      </c>
      <c r="CG61" s="2" t="s">
        <v>107</v>
      </c>
      <c r="CH61" s="2" t="s">
        <v>107</v>
      </c>
      <c r="CI61" s="2" t="s">
        <v>107</v>
      </c>
      <c r="CJ61" s="2" t="s">
        <v>107</v>
      </c>
      <c r="CK61" s="2" t="s">
        <v>85</v>
      </c>
      <c r="CL61" s="2" t="s">
        <v>85</v>
      </c>
      <c r="CM61" s="2" t="s">
        <v>85</v>
      </c>
    </row>
    <row r="62" spans="1:91" x14ac:dyDescent="0.5">
      <c r="A62" s="2" t="str">
        <f>"984901"</f>
        <v>984901</v>
      </c>
      <c r="B62" s="2" t="s">
        <v>949</v>
      </c>
      <c r="C62" s="2" t="s">
        <v>137</v>
      </c>
      <c r="D62" s="2" t="s">
        <v>107</v>
      </c>
      <c r="E62" s="6" t="s">
        <v>85</v>
      </c>
      <c r="F62" s="7" t="s">
        <v>1401</v>
      </c>
      <c r="G62" s="2" t="s">
        <v>1395</v>
      </c>
      <c r="H62" s="2" t="s">
        <v>950</v>
      </c>
      <c r="I62" s="2" t="s">
        <v>951</v>
      </c>
      <c r="J62" s="2"/>
      <c r="K62" s="2" t="s">
        <v>83</v>
      </c>
      <c r="L62" s="2" t="s">
        <v>84</v>
      </c>
      <c r="M62" s="2">
        <v>83624141199</v>
      </c>
      <c r="N62" s="2">
        <v>624141199</v>
      </c>
      <c r="O62" s="2" t="s">
        <v>111</v>
      </c>
      <c r="P62" s="2" t="s">
        <v>952</v>
      </c>
      <c r="Q62" s="2" t="s">
        <v>90</v>
      </c>
      <c r="R62" s="2" t="s">
        <v>953</v>
      </c>
      <c r="S62" s="2" t="s">
        <v>954</v>
      </c>
      <c r="T62" s="2" t="s">
        <v>955</v>
      </c>
      <c r="U62" s="2" t="s">
        <v>956</v>
      </c>
      <c r="V62" s="2" t="s">
        <v>95</v>
      </c>
      <c r="W62" s="2" t="s">
        <v>95</v>
      </c>
      <c r="X62" s="2">
        <v>2113</v>
      </c>
      <c r="Y62" s="2" t="s">
        <v>96</v>
      </c>
      <c r="Z62" s="2" t="str">
        <f>"1300 865 562"</f>
        <v>1300 865 562</v>
      </c>
      <c r="AA62" s="2" t="str">
        <f>""</f>
        <v/>
      </c>
      <c r="AB62" s="2" t="s">
        <v>957</v>
      </c>
      <c r="AC62" s="2" t="s">
        <v>958</v>
      </c>
      <c r="AD62" s="4" t="s">
        <v>959</v>
      </c>
      <c r="AE62" s="2" t="s">
        <v>119</v>
      </c>
      <c r="AF62" s="2"/>
      <c r="AG62" s="2"/>
      <c r="AH62" s="2"/>
      <c r="AI62" s="2"/>
      <c r="AJ62" s="2"/>
      <c r="AK62" s="2"/>
      <c r="AL62" s="2"/>
      <c r="AM62" s="2"/>
      <c r="AN62" s="2"/>
      <c r="AO62" s="2"/>
      <c r="AP62" s="2"/>
      <c r="AQ62" s="2"/>
      <c r="AR62" s="2"/>
      <c r="AS62" s="2"/>
      <c r="AT62" s="2"/>
      <c r="AU62" s="2"/>
      <c r="AV62" s="2"/>
      <c r="AW62" s="2"/>
      <c r="AX62" s="2"/>
      <c r="AY62" s="2"/>
      <c r="AZ62" s="2" t="s">
        <v>960</v>
      </c>
      <c r="BA62" s="2" t="s">
        <v>961</v>
      </c>
      <c r="BB62" s="5" t="s">
        <v>102</v>
      </c>
      <c r="BC62" s="5" t="s">
        <v>102</v>
      </c>
      <c r="BD62" s="2">
        <v>3</v>
      </c>
      <c r="BE62" s="2" t="s">
        <v>107</v>
      </c>
      <c r="BF62" s="2">
        <v>2</v>
      </c>
      <c r="BG62" s="2">
        <v>220</v>
      </c>
      <c r="BH62" s="2">
        <v>0</v>
      </c>
      <c r="BI62" s="2">
        <v>180</v>
      </c>
      <c r="BJ62" s="2" t="s">
        <v>962</v>
      </c>
      <c r="BK62" s="2" t="s">
        <v>963</v>
      </c>
      <c r="BL62" s="2" t="s">
        <v>964</v>
      </c>
      <c r="BM62" s="2" t="s">
        <v>103</v>
      </c>
      <c r="BN62" s="2" t="s">
        <v>103</v>
      </c>
      <c r="BO62" s="2" t="s">
        <v>965</v>
      </c>
      <c r="BP62" s="2" t="s">
        <v>744</v>
      </c>
      <c r="BQ62" s="2" t="s">
        <v>966</v>
      </c>
      <c r="BR62" s="2" t="s">
        <v>85</v>
      </c>
      <c r="BS62" s="5" t="s">
        <v>102</v>
      </c>
      <c r="BT62" s="2" t="s">
        <v>103</v>
      </c>
      <c r="BU62" s="2" t="s">
        <v>967</v>
      </c>
      <c r="BV62" s="2" t="s">
        <v>171</v>
      </c>
      <c r="BW62" s="2" t="s">
        <v>107</v>
      </c>
      <c r="BX62" s="2" t="s">
        <v>107</v>
      </c>
      <c r="BY62" s="2" t="s">
        <v>107</v>
      </c>
      <c r="BZ62" s="2" t="s">
        <v>107</v>
      </c>
      <c r="CA62" s="2" t="s">
        <v>107</v>
      </c>
      <c r="CB62" s="2" t="s">
        <v>107</v>
      </c>
      <c r="CC62" s="2" t="s">
        <v>85</v>
      </c>
      <c r="CD62" s="2" t="s">
        <v>107</v>
      </c>
      <c r="CE62" s="2" t="s">
        <v>107</v>
      </c>
      <c r="CF62" s="2" t="s">
        <v>107</v>
      </c>
      <c r="CG62" s="2" t="s">
        <v>107</v>
      </c>
      <c r="CH62" s="2" t="s">
        <v>107</v>
      </c>
      <c r="CI62" s="2" t="s">
        <v>107</v>
      </c>
      <c r="CJ62" s="2" t="s">
        <v>107</v>
      </c>
      <c r="CK62" s="2" t="s">
        <v>107</v>
      </c>
      <c r="CL62" s="2" t="s">
        <v>107</v>
      </c>
      <c r="CM62" s="2" t="s">
        <v>107</v>
      </c>
    </row>
    <row r="63" spans="1:91" hidden="1" x14ac:dyDescent="0.5">
      <c r="A63" s="2" t="str">
        <f>"985691"</f>
        <v>985691</v>
      </c>
      <c r="B63" s="2" t="s">
        <v>968</v>
      </c>
      <c r="C63" s="2" t="s">
        <v>99</v>
      </c>
      <c r="D63" s="2" t="s">
        <v>85</v>
      </c>
      <c r="E63" s="2" t="s">
        <v>85</v>
      </c>
      <c r="F63" s="7" t="s">
        <v>1400</v>
      </c>
      <c r="G63" s="2" t="s">
        <v>1395</v>
      </c>
      <c r="H63" s="2" t="s">
        <v>969</v>
      </c>
      <c r="I63" s="2" t="s">
        <v>970</v>
      </c>
      <c r="J63" s="2"/>
      <c r="K63" s="2" t="s">
        <v>83</v>
      </c>
      <c r="L63" s="2" t="s">
        <v>84</v>
      </c>
      <c r="M63" s="2">
        <v>39629352521</v>
      </c>
      <c r="N63" s="2">
        <v>629352521</v>
      </c>
      <c r="O63" s="2" t="s">
        <v>111</v>
      </c>
      <c r="P63" s="2" t="s">
        <v>971</v>
      </c>
      <c r="Q63" s="2" t="s">
        <v>90</v>
      </c>
      <c r="R63" s="2" t="s">
        <v>972</v>
      </c>
      <c r="S63" s="2" t="s">
        <v>973</v>
      </c>
      <c r="T63" s="2" t="s">
        <v>974</v>
      </c>
      <c r="U63" s="2"/>
      <c r="V63" s="2" t="s">
        <v>975</v>
      </c>
      <c r="W63" s="2" t="s">
        <v>95</v>
      </c>
      <c r="X63" s="2">
        <v>2096</v>
      </c>
      <c r="Y63" s="2" t="s">
        <v>96</v>
      </c>
      <c r="Z63" s="2" t="str">
        <f>"1300291218"</f>
        <v>1300291218</v>
      </c>
      <c r="AA63" s="2" t="str">
        <f>"1300291218"</f>
        <v>1300291218</v>
      </c>
      <c r="AB63" s="2" t="s">
        <v>976</v>
      </c>
      <c r="AC63" s="2" t="s">
        <v>977</v>
      </c>
      <c r="AD63" s="4" t="s">
        <v>978</v>
      </c>
      <c r="AE63" s="2" t="s">
        <v>119</v>
      </c>
      <c r="AF63" s="2" t="s">
        <v>265</v>
      </c>
      <c r="AG63" s="5" t="s">
        <v>102</v>
      </c>
      <c r="AH63" s="5" t="s">
        <v>102</v>
      </c>
      <c r="AI63" s="5" t="s">
        <v>102</v>
      </c>
      <c r="AJ63" s="2">
        <v>0</v>
      </c>
      <c r="AK63" s="2" t="s">
        <v>85</v>
      </c>
      <c r="AL63" s="2">
        <v>0</v>
      </c>
      <c r="AM63" s="2">
        <v>19</v>
      </c>
      <c r="AN63" s="2">
        <v>19</v>
      </c>
      <c r="AO63" s="2">
        <v>19</v>
      </c>
      <c r="AP63" s="2" t="s">
        <v>103</v>
      </c>
      <c r="AQ63" s="2" t="s">
        <v>103</v>
      </c>
      <c r="AR63" s="2" t="s">
        <v>979</v>
      </c>
      <c r="AS63" s="2" t="s">
        <v>980</v>
      </c>
      <c r="AT63" s="2" t="s">
        <v>85</v>
      </c>
      <c r="AU63" s="5" t="s">
        <v>102</v>
      </c>
      <c r="AV63" s="2" t="s">
        <v>103</v>
      </c>
      <c r="AW63" s="2" t="s">
        <v>981</v>
      </c>
      <c r="AX63" s="2" t="s">
        <v>92</v>
      </c>
      <c r="AY63" s="2" t="s">
        <v>107</v>
      </c>
      <c r="AZ63" s="2"/>
      <c r="BA63" s="2"/>
      <c r="BB63" s="2"/>
      <c r="BC63" s="2"/>
      <c r="BD63" s="2"/>
      <c r="BE63" s="2"/>
      <c r="BF63" s="2"/>
      <c r="BG63" s="2"/>
      <c r="BH63" s="2"/>
      <c r="BI63" s="2"/>
      <c r="BJ63" s="2"/>
      <c r="BK63" s="2"/>
      <c r="BL63" s="2"/>
      <c r="BM63" s="2"/>
      <c r="BN63" s="2"/>
      <c r="BO63" s="2"/>
      <c r="BP63" s="2"/>
      <c r="BQ63" s="2"/>
      <c r="BR63" s="2"/>
      <c r="BS63" s="2"/>
      <c r="BT63" s="2"/>
      <c r="BU63" s="2"/>
      <c r="BV63" s="2"/>
      <c r="BW63" s="2"/>
      <c r="BX63" s="2" t="s">
        <v>107</v>
      </c>
      <c r="BY63" s="2" t="s">
        <v>107</v>
      </c>
      <c r="BZ63" s="2" t="s">
        <v>85</v>
      </c>
      <c r="CA63" s="2" t="s">
        <v>85</v>
      </c>
      <c r="CB63" s="2" t="s">
        <v>85</v>
      </c>
      <c r="CC63" s="2" t="s">
        <v>85</v>
      </c>
      <c r="CD63" s="2" t="s">
        <v>85</v>
      </c>
      <c r="CE63" s="2" t="s">
        <v>85</v>
      </c>
      <c r="CF63" s="2" t="s">
        <v>107</v>
      </c>
      <c r="CG63" s="2" t="s">
        <v>107</v>
      </c>
      <c r="CH63" s="2" t="s">
        <v>85</v>
      </c>
      <c r="CI63" s="2" t="s">
        <v>85</v>
      </c>
      <c r="CJ63" s="2" t="s">
        <v>85</v>
      </c>
      <c r="CK63" s="2" t="s">
        <v>85</v>
      </c>
      <c r="CL63" s="2" t="s">
        <v>85</v>
      </c>
      <c r="CM63" s="2" t="s">
        <v>85</v>
      </c>
    </row>
    <row r="64" spans="1:91" x14ac:dyDescent="0.5">
      <c r="A64" s="2" t="str">
        <f>"986761"</f>
        <v>986761</v>
      </c>
      <c r="B64" s="2" t="s">
        <v>982</v>
      </c>
      <c r="C64" s="2" t="s">
        <v>137</v>
      </c>
      <c r="D64" s="2" t="s">
        <v>85</v>
      </c>
      <c r="E64" s="2" t="s">
        <v>85</v>
      </c>
      <c r="F64" s="7" t="s">
        <v>1400</v>
      </c>
      <c r="G64" s="2" t="s">
        <v>1395</v>
      </c>
      <c r="H64" s="2" t="s">
        <v>983</v>
      </c>
      <c r="I64" s="2" t="s">
        <v>984</v>
      </c>
      <c r="J64" s="2"/>
      <c r="K64" s="2" t="s">
        <v>240</v>
      </c>
      <c r="L64" s="2" t="s">
        <v>84</v>
      </c>
      <c r="M64" s="2">
        <v>27074546697</v>
      </c>
      <c r="N64" s="2">
        <v>74546697</v>
      </c>
      <c r="O64" s="2" t="s">
        <v>111</v>
      </c>
      <c r="P64" s="2" t="s">
        <v>378</v>
      </c>
      <c r="Q64" s="2" t="s">
        <v>129</v>
      </c>
      <c r="R64" s="2" t="s">
        <v>985</v>
      </c>
      <c r="S64" s="2" t="s">
        <v>171</v>
      </c>
      <c r="T64" s="2" t="s">
        <v>986</v>
      </c>
      <c r="U64" s="2"/>
      <c r="V64" s="2" t="s">
        <v>987</v>
      </c>
      <c r="W64" s="2" t="s">
        <v>95</v>
      </c>
      <c r="X64" s="2">
        <v>2199</v>
      </c>
      <c r="Y64" s="2" t="s">
        <v>96</v>
      </c>
      <c r="Z64" s="2" t="str">
        <f>"1300 651 849"</f>
        <v>1300 651 849</v>
      </c>
      <c r="AA64" s="2" t="str">
        <f>"0420904030"</f>
        <v>0420904030</v>
      </c>
      <c r="AB64" s="2" t="s">
        <v>988</v>
      </c>
      <c r="AC64" s="2" t="s">
        <v>989</v>
      </c>
      <c r="AD64" s="4" t="s">
        <v>990</v>
      </c>
      <c r="AE64" s="2" t="s">
        <v>119</v>
      </c>
      <c r="AF64" s="2"/>
      <c r="AG64" s="2"/>
      <c r="AH64" s="2"/>
      <c r="AI64" s="2"/>
      <c r="AJ64" s="2"/>
      <c r="AK64" s="2"/>
      <c r="AL64" s="2"/>
      <c r="AM64" s="2"/>
      <c r="AN64" s="2"/>
      <c r="AO64" s="2"/>
      <c r="AP64" s="2"/>
      <c r="AQ64" s="2"/>
      <c r="AR64" s="2"/>
      <c r="AS64" s="2"/>
      <c r="AT64" s="2"/>
      <c r="AU64" s="2"/>
      <c r="AV64" s="2"/>
      <c r="AW64" s="2"/>
      <c r="AX64" s="2"/>
      <c r="AY64" s="2"/>
      <c r="AZ64" s="2" t="s">
        <v>991</v>
      </c>
      <c r="BA64" s="2" t="s">
        <v>992</v>
      </c>
      <c r="BB64" s="5" t="s">
        <v>102</v>
      </c>
      <c r="BC64" s="5" t="s">
        <v>102</v>
      </c>
      <c r="BD64" s="2">
        <v>0</v>
      </c>
      <c r="BE64" s="2" t="s">
        <v>85</v>
      </c>
      <c r="BF64" s="2">
        <v>0</v>
      </c>
      <c r="BG64" s="2">
        <v>20</v>
      </c>
      <c r="BH64" s="2">
        <v>20</v>
      </c>
      <c r="BI64" s="2">
        <v>15</v>
      </c>
      <c r="BJ64" s="2" t="s">
        <v>993</v>
      </c>
      <c r="BK64" s="2" t="s">
        <v>994</v>
      </c>
      <c r="BL64" s="2" t="s">
        <v>995</v>
      </c>
      <c r="BM64" s="2" t="s">
        <v>103</v>
      </c>
      <c r="BN64" s="2" t="s">
        <v>103</v>
      </c>
      <c r="BO64" s="2" t="s">
        <v>996</v>
      </c>
      <c r="BP64" s="2" t="s">
        <v>997</v>
      </c>
      <c r="BQ64" s="5" t="s">
        <v>102</v>
      </c>
      <c r="BR64" s="2" t="s">
        <v>85</v>
      </c>
      <c r="BS64" s="5" t="s">
        <v>102</v>
      </c>
      <c r="BT64" s="2" t="s">
        <v>103</v>
      </c>
      <c r="BU64" s="2" t="s">
        <v>998</v>
      </c>
      <c r="BV64" s="2" t="s">
        <v>408</v>
      </c>
      <c r="BW64" s="2" t="s">
        <v>107</v>
      </c>
      <c r="BX64" s="2" t="s">
        <v>107</v>
      </c>
      <c r="BY64" s="2" t="s">
        <v>107</v>
      </c>
      <c r="BZ64" s="2" t="s">
        <v>107</v>
      </c>
      <c r="CA64" s="2" t="s">
        <v>107</v>
      </c>
      <c r="CB64" s="2" t="s">
        <v>107</v>
      </c>
      <c r="CC64" s="2" t="s">
        <v>107</v>
      </c>
      <c r="CD64" s="2" t="s">
        <v>107</v>
      </c>
      <c r="CE64" s="2" t="s">
        <v>85</v>
      </c>
      <c r="CF64" s="2" t="s">
        <v>107</v>
      </c>
      <c r="CG64" s="2" t="s">
        <v>107</v>
      </c>
      <c r="CH64" s="2" t="s">
        <v>107</v>
      </c>
      <c r="CI64" s="2" t="s">
        <v>107</v>
      </c>
      <c r="CJ64" s="2" t="s">
        <v>107</v>
      </c>
      <c r="CK64" s="2" t="s">
        <v>85</v>
      </c>
      <c r="CL64" s="2" t="s">
        <v>107</v>
      </c>
      <c r="CM64" s="2" t="s">
        <v>85</v>
      </c>
    </row>
    <row r="65" spans="1:91" hidden="1" x14ac:dyDescent="0.5">
      <c r="A65" s="2" t="str">
        <f>"986931"</f>
        <v>986931</v>
      </c>
      <c r="B65" s="2" t="s">
        <v>999</v>
      </c>
      <c r="C65" s="2" t="s">
        <v>99</v>
      </c>
      <c r="D65" s="2" t="s">
        <v>85</v>
      </c>
      <c r="E65" s="2" t="s">
        <v>85</v>
      </c>
      <c r="F65" s="7" t="s">
        <v>1400</v>
      </c>
      <c r="G65" s="2" t="s">
        <v>1395</v>
      </c>
      <c r="H65" s="2" t="s">
        <v>1000</v>
      </c>
      <c r="I65" s="2" t="s">
        <v>1001</v>
      </c>
      <c r="J65" s="2"/>
      <c r="K65" s="2" t="s">
        <v>240</v>
      </c>
      <c r="L65" s="2" t="s">
        <v>84</v>
      </c>
      <c r="M65" s="2">
        <v>48637313225</v>
      </c>
      <c r="N65" s="2">
        <v>637313225</v>
      </c>
      <c r="O65" s="2" t="s">
        <v>111</v>
      </c>
      <c r="P65" s="2" t="s">
        <v>1002</v>
      </c>
      <c r="Q65" s="2" t="s">
        <v>90</v>
      </c>
      <c r="R65" s="2" t="s">
        <v>1003</v>
      </c>
      <c r="S65" s="2" t="s">
        <v>92</v>
      </c>
      <c r="T65" s="2" t="s">
        <v>1004</v>
      </c>
      <c r="U65" s="2"/>
      <c r="V65" s="2" t="s">
        <v>1005</v>
      </c>
      <c r="W65" s="2" t="s">
        <v>95</v>
      </c>
      <c r="X65" s="2">
        <v>2171</v>
      </c>
      <c r="Y65" s="2" t="s">
        <v>96</v>
      </c>
      <c r="Z65" s="2" t="str">
        <f>"0281197748"</f>
        <v>0281197748</v>
      </c>
      <c r="AA65" s="2" t="str">
        <f>"0404327267"</f>
        <v>0404327267</v>
      </c>
      <c r="AB65" s="2" t="s">
        <v>1006</v>
      </c>
      <c r="AC65" s="2" t="s">
        <v>1007</v>
      </c>
      <c r="AD65" s="4" t="s">
        <v>628</v>
      </c>
      <c r="AE65" s="2" t="s">
        <v>119</v>
      </c>
      <c r="AF65" s="2" t="s">
        <v>1008</v>
      </c>
      <c r="AG65" s="2" t="s">
        <v>1009</v>
      </c>
      <c r="AH65" s="5" t="s">
        <v>102</v>
      </c>
      <c r="AI65" s="5" t="s">
        <v>102</v>
      </c>
      <c r="AJ65" s="2">
        <v>0</v>
      </c>
      <c r="AK65" s="2" t="s">
        <v>85</v>
      </c>
      <c r="AL65" s="2">
        <v>0</v>
      </c>
      <c r="AM65" s="2">
        <v>7</v>
      </c>
      <c r="AN65" s="2">
        <v>5</v>
      </c>
      <c r="AO65" s="2">
        <v>1</v>
      </c>
      <c r="AP65" s="2" t="s">
        <v>103</v>
      </c>
      <c r="AQ65" s="2" t="s">
        <v>103</v>
      </c>
      <c r="AR65" s="2" t="s">
        <v>1010</v>
      </c>
      <c r="AS65" s="2" t="s">
        <v>1011</v>
      </c>
      <c r="AT65" s="2" t="s">
        <v>85</v>
      </c>
      <c r="AU65" s="5" t="s">
        <v>102</v>
      </c>
      <c r="AV65" s="2" t="s">
        <v>103</v>
      </c>
      <c r="AW65" s="2" t="s">
        <v>1012</v>
      </c>
      <c r="AX65" s="2" t="s">
        <v>92</v>
      </c>
      <c r="AY65" s="2" t="s">
        <v>107</v>
      </c>
      <c r="AZ65" s="2"/>
      <c r="BA65" s="2"/>
      <c r="BB65" s="2"/>
      <c r="BC65" s="2"/>
      <c r="BD65" s="2"/>
      <c r="BE65" s="2"/>
      <c r="BF65" s="2"/>
      <c r="BG65" s="2"/>
      <c r="BH65" s="2"/>
      <c r="BI65" s="2"/>
      <c r="BJ65" s="2"/>
      <c r="BK65" s="2"/>
      <c r="BL65" s="2"/>
      <c r="BM65" s="2"/>
      <c r="BN65" s="2"/>
      <c r="BO65" s="2"/>
      <c r="BP65" s="2"/>
      <c r="BQ65" s="2"/>
      <c r="BR65" s="2"/>
      <c r="BS65" s="2"/>
      <c r="BT65" s="2"/>
      <c r="BU65" s="2"/>
      <c r="BV65" s="2"/>
      <c r="BW65" s="2"/>
      <c r="BX65" s="2" t="s">
        <v>107</v>
      </c>
      <c r="BY65" s="2" t="s">
        <v>107</v>
      </c>
      <c r="BZ65" s="2" t="s">
        <v>107</v>
      </c>
      <c r="CA65" s="2" t="s">
        <v>107</v>
      </c>
      <c r="CB65" s="2" t="s">
        <v>107</v>
      </c>
      <c r="CC65" s="2" t="s">
        <v>107</v>
      </c>
      <c r="CD65" s="2" t="s">
        <v>85</v>
      </c>
      <c r="CE65" s="2" t="s">
        <v>85</v>
      </c>
      <c r="CF65" s="2" t="s">
        <v>107</v>
      </c>
      <c r="CG65" s="2" t="s">
        <v>107</v>
      </c>
      <c r="CH65" s="2" t="s">
        <v>107</v>
      </c>
      <c r="CI65" s="2" t="s">
        <v>107</v>
      </c>
      <c r="CJ65" s="2" t="s">
        <v>85</v>
      </c>
      <c r="CK65" s="2" t="s">
        <v>85</v>
      </c>
      <c r="CL65" s="2" t="s">
        <v>85</v>
      </c>
      <c r="CM65" s="2" t="s">
        <v>85</v>
      </c>
    </row>
    <row r="66" spans="1:91" x14ac:dyDescent="0.5">
      <c r="A66" s="2" t="str">
        <f>"987041"</f>
        <v>987041</v>
      </c>
      <c r="B66" s="2" t="s">
        <v>1013</v>
      </c>
      <c r="C66" s="2" t="s">
        <v>137</v>
      </c>
      <c r="D66" s="2" t="s">
        <v>85</v>
      </c>
      <c r="E66" s="2" t="s">
        <v>85</v>
      </c>
      <c r="F66" s="2" t="s">
        <v>1402</v>
      </c>
      <c r="G66" s="2" t="s">
        <v>1394</v>
      </c>
      <c r="H66" s="2" t="s">
        <v>1014</v>
      </c>
      <c r="I66" s="2" t="s">
        <v>1015</v>
      </c>
      <c r="J66" s="2"/>
      <c r="K66" s="2" t="s">
        <v>240</v>
      </c>
      <c r="L66" s="2" t="s">
        <v>84</v>
      </c>
      <c r="M66" s="2">
        <v>11220315716</v>
      </c>
      <c r="N66" s="2"/>
      <c r="O66" s="2" t="s">
        <v>204</v>
      </c>
      <c r="P66" s="2" t="s">
        <v>1016</v>
      </c>
      <c r="Q66" s="2" t="s">
        <v>90</v>
      </c>
      <c r="R66" s="2" t="s">
        <v>1017</v>
      </c>
      <c r="S66" s="2" t="s">
        <v>1018</v>
      </c>
      <c r="T66" s="2" t="s">
        <v>1019</v>
      </c>
      <c r="U66" s="2"/>
      <c r="V66" s="2" t="s">
        <v>378</v>
      </c>
      <c r="W66" s="2" t="s">
        <v>155</v>
      </c>
      <c r="X66" s="2">
        <v>3150</v>
      </c>
      <c r="Y66" s="2" t="s">
        <v>96</v>
      </c>
      <c r="Z66" s="2" t="str">
        <f>"1300 037 538"</f>
        <v>1300 037 538</v>
      </c>
      <c r="AA66" s="2" t="str">
        <f>"0431412429"</f>
        <v>0431412429</v>
      </c>
      <c r="AB66" s="2" t="s">
        <v>1020</v>
      </c>
      <c r="AC66" s="2" t="s">
        <v>1021</v>
      </c>
      <c r="AD66" s="4" t="s">
        <v>1022</v>
      </c>
      <c r="AE66" s="2" t="s">
        <v>119</v>
      </c>
      <c r="AF66" s="2"/>
      <c r="AG66" s="2"/>
      <c r="AH66" s="2"/>
      <c r="AI66" s="2"/>
      <c r="AJ66" s="2"/>
      <c r="AK66" s="2"/>
      <c r="AL66" s="2"/>
      <c r="AM66" s="2"/>
      <c r="AN66" s="2"/>
      <c r="AO66" s="2"/>
      <c r="AP66" s="2"/>
      <c r="AQ66" s="2"/>
      <c r="AR66" s="2"/>
      <c r="AS66" s="2"/>
      <c r="AT66" s="2"/>
      <c r="AU66" s="2"/>
      <c r="AV66" s="2"/>
      <c r="AW66" s="2"/>
      <c r="AX66" s="2"/>
      <c r="AY66" s="2"/>
      <c r="AZ66" s="2" t="s">
        <v>101</v>
      </c>
      <c r="BA66" s="2" t="s">
        <v>1023</v>
      </c>
      <c r="BB66" s="5" t="s">
        <v>102</v>
      </c>
      <c r="BC66" s="5" t="s">
        <v>102</v>
      </c>
      <c r="BD66" s="2">
        <v>2</v>
      </c>
      <c r="BE66" s="2" t="s">
        <v>85</v>
      </c>
      <c r="BF66" s="2">
        <v>0</v>
      </c>
      <c r="BG66" s="2">
        <v>217</v>
      </c>
      <c r="BH66" s="2">
        <v>217</v>
      </c>
      <c r="BI66" s="2">
        <v>170</v>
      </c>
      <c r="BJ66" s="2" t="s">
        <v>1024</v>
      </c>
      <c r="BK66" s="2" t="s">
        <v>1025</v>
      </c>
      <c r="BL66" s="2" t="s">
        <v>1026</v>
      </c>
      <c r="BM66" s="2" t="s">
        <v>103</v>
      </c>
      <c r="BN66" s="2" t="s">
        <v>103</v>
      </c>
      <c r="BO66" s="2" t="s">
        <v>1027</v>
      </c>
      <c r="BP66" s="2" t="s">
        <v>1028</v>
      </c>
      <c r="BQ66" s="5" t="s">
        <v>102</v>
      </c>
      <c r="BR66" s="2" t="s">
        <v>85</v>
      </c>
      <c r="BS66" s="5" t="s">
        <v>102</v>
      </c>
      <c r="BT66" s="2" t="s">
        <v>103</v>
      </c>
      <c r="BU66" s="2" t="s">
        <v>1017</v>
      </c>
      <c r="BV66" s="2" t="s">
        <v>1018</v>
      </c>
      <c r="BW66" s="2" t="s">
        <v>107</v>
      </c>
      <c r="BX66" s="2" t="s">
        <v>107</v>
      </c>
      <c r="BY66" s="2" t="s">
        <v>107</v>
      </c>
      <c r="BZ66" s="2" t="s">
        <v>107</v>
      </c>
      <c r="CA66" s="2" t="s">
        <v>107</v>
      </c>
      <c r="CB66" s="2" t="s">
        <v>107</v>
      </c>
      <c r="CC66" s="2" t="s">
        <v>107</v>
      </c>
      <c r="CD66" s="2" t="s">
        <v>107</v>
      </c>
      <c r="CE66" s="2" t="s">
        <v>85</v>
      </c>
      <c r="CF66" s="2" t="s">
        <v>107</v>
      </c>
      <c r="CG66" s="2" t="s">
        <v>107</v>
      </c>
      <c r="CH66" s="2" t="s">
        <v>107</v>
      </c>
      <c r="CI66" s="2" t="s">
        <v>107</v>
      </c>
      <c r="CJ66" s="2" t="s">
        <v>85</v>
      </c>
      <c r="CK66" s="2" t="s">
        <v>85</v>
      </c>
      <c r="CL66" s="2" t="s">
        <v>107</v>
      </c>
      <c r="CM66" s="2" t="s">
        <v>107</v>
      </c>
    </row>
    <row r="67" spans="1:91" x14ac:dyDescent="0.5">
      <c r="A67" s="2" t="str">
        <f>"987211"</f>
        <v>987211</v>
      </c>
      <c r="B67" s="2" t="s">
        <v>1029</v>
      </c>
      <c r="C67" s="2" t="s">
        <v>137</v>
      </c>
      <c r="D67" s="2" t="s">
        <v>85</v>
      </c>
      <c r="E67" s="2" t="s">
        <v>85</v>
      </c>
      <c r="F67" s="7" t="s">
        <v>1401</v>
      </c>
      <c r="G67" s="2" t="s">
        <v>1397</v>
      </c>
      <c r="H67" s="2" t="s">
        <v>1030</v>
      </c>
      <c r="I67" s="2" t="s">
        <v>1031</v>
      </c>
      <c r="J67" s="2"/>
      <c r="K67" s="2" t="s">
        <v>83</v>
      </c>
      <c r="L67" s="2" t="s">
        <v>84</v>
      </c>
      <c r="M67" s="2">
        <v>43118457604</v>
      </c>
      <c r="N67" s="2">
        <v>118457604</v>
      </c>
      <c r="O67" s="2" t="s">
        <v>111</v>
      </c>
      <c r="P67" s="2" t="s">
        <v>1032</v>
      </c>
      <c r="Q67" s="2" t="s">
        <v>90</v>
      </c>
      <c r="R67" s="2" t="s">
        <v>1033</v>
      </c>
      <c r="S67" s="2" t="s">
        <v>408</v>
      </c>
      <c r="T67" s="2" t="s">
        <v>1034</v>
      </c>
      <c r="U67" s="2"/>
      <c r="V67" s="2" t="s">
        <v>1035</v>
      </c>
      <c r="W67" s="2" t="s">
        <v>95</v>
      </c>
      <c r="X67" s="2">
        <v>2320</v>
      </c>
      <c r="Y67" s="2" t="s">
        <v>96</v>
      </c>
      <c r="Z67" s="2" t="str">
        <f>"02 49338684"</f>
        <v>02 49338684</v>
      </c>
      <c r="AA67" s="2" t="str">
        <f>"0499002547"</f>
        <v>0499002547</v>
      </c>
      <c r="AB67" s="2" t="s">
        <v>1036</v>
      </c>
      <c r="AC67" s="2" t="s">
        <v>1037</v>
      </c>
      <c r="AD67" s="4" t="s">
        <v>1038</v>
      </c>
      <c r="AE67" s="2" t="s">
        <v>119</v>
      </c>
      <c r="AF67" s="2"/>
      <c r="AG67" s="2"/>
      <c r="AH67" s="2"/>
      <c r="AI67" s="2"/>
      <c r="AJ67" s="2"/>
      <c r="AK67" s="2"/>
      <c r="AL67" s="2"/>
      <c r="AM67" s="2"/>
      <c r="AN67" s="2"/>
      <c r="AO67" s="2"/>
      <c r="AP67" s="2"/>
      <c r="AQ67" s="2"/>
      <c r="AR67" s="2"/>
      <c r="AS67" s="2"/>
      <c r="AT67" s="2"/>
      <c r="AU67" s="2"/>
      <c r="AV67" s="2"/>
      <c r="AW67" s="2"/>
      <c r="AX67" s="2"/>
      <c r="AY67" s="2"/>
      <c r="AZ67" s="2" t="s">
        <v>459</v>
      </c>
      <c r="BA67" s="2" t="s">
        <v>1039</v>
      </c>
      <c r="BB67" s="5" t="s">
        <v>102</v>
      </c>
      <c r="BC67" s="5" t="s">
        <v>102</v>
      </c>
      <c r="BD67" s="2">
        <v>30</v>
      </c>
      <c r="BE67" s="2" t="s">
        <v>85</v>
      </c>
      <c r="BF67" s="2">
        <v>3</v>
      </c>
      <c r="BG67" s="2">
        <v>420</v>
      </c>
      <c r="BH67" s="2">
        <v>200</v>
      </c>
      <c r="BI67" s="2">
        <v>200</v>
      </c>
      <c r="BJ67" s="2" t="s">
        <v>1040</v>
      </c>
      <c r="BK67" s="2" t="s">
        <v>1040</v>
      </c>
      <c r="BL67" s="2" t="s">
        <v>1040</v>
      </c>
      <c r="BM67" s="2" t="s">
        <v>103</v>
      </c>
      <c r="BN67" s="2" t="s">
        <v>103</v>
      </c>
      <c r="BO67" s="2" t="s">
        <v>1041</v>
      </c>
      <c r="BP67" s="2" t="s">
        <v>1042</v>
      </c>
      <c r="BQ67" s="2" t="s">
        <v>1043</v>
      </c>
      <c r="BR67" s="2" t="s">
        <v>85</v>
      </c>
      <c r="BS67" s="2" t="s">
        <v>1044</v>
      </c>
      <c r="BT67" s="2" t="s">
        <v>103</v>
      </c>
      <c r="BU67" s="2" t="s">
        <v>1045</v>
      </c>
      <c r="BV67" s="2" t="s">
        <v>408</v>
      </c>
      <c r="BW67" s="2" t="s">
        <v>107</v>
      </c>
      <c r="BX67" s="2" t="s">
        <v>107</v>
      </c>
      <c r="BY67" s="2" t="s">
        <v>107</v>
      </c>
      <c r="BZ67" s="2" t="s">
        <v>107</v>
      </c>
      <c r="CA67" s="2" t="s">
        <v>107</v>
      </c>
      <c r="CB67" s="2" t="s">
        <v>107</v>
      </c>
      <c r="CC67" s="2" t="s">
        <v>107</v>
      </c>
      <c r="CD67" s="2" t="s">
        <v>107</v>
      </c>
      <c r="CE67" s="2" t="s">
        <v>107</v>
      </c>
      <c r="CF67" s="2" t="s">
        <v>85</v>
      </c>
      <c r="CG67" s="2" t="s">
        <v>85</v>
      </c>
      <c r="CH67" s="2" t="s">
        <v>85</v>
      </c>
      <c r="CI67" s="2" t="s">
        <v>85</v>
      </c>
      <c r="CJ67" s="2" t="s">
        <v>107</v>
      </c>
      <c r="CK67" s="2" t="s">
        <v>85</v>
      </c>
      <c r="CL67" s="2" t="s">
        <v>85</v>
      </c>
      <c r="CM67" s="2" t="s">
        <v>85</v>
      </c>
    </row>
    <row r="68" spans="1:91" hidden="1" x14ac:dyDescent="0.5">
      <c r="A68" s="2" t="str">
        <f>"988351"</f>
        <v>988351</v>
      </c>
      <c r="B68" s="2" t="s">
        <v>1046</v>
      </c>
      <c r="C68" s="2" t="s">
        <v>99</v>
      </c>
      <c r="D68" s="2" t="s">
        <v>85</v>
      </c>
      <c r="E68" s="2" t="s">
        <v>85</v>
      </c>
      <c r="F68" s="7" t="s">
        <v>1400</v>
      </c>
      <c r="G68" s="2" t="s">
        <v>1395</v>
      </c>
      <c r="H68" s="2" t="s">
        <v>1047</v>
      </c>
      <c r="I68" s="2" t="s">
        <v>1048</v>
      </c>
      <c r="J68" s="2"/>
      <c r="K68" s="2" t="s">
        <v>83</v>
      </c>
      <c r="L68" s="2" t="s">
        <v>84</v>
      </c>
      <c r="M68" s="2">
        <v>14606224462</v>
      </c>
      <c r="N68" s="2">
        <v>606224462</v>
      </c>
      <c r="O68" s="2" t="s">
        <v>111</v>
      </c>
      <c r="P68" s="2" t="s">
        <v>1049</v>
      </c>
      <c r="Q68" s="2" t="s">
        <v>244</v>
      </c>
      <c r="R68" s="2" t="s">
        <v>1050</v>
      </c>
      <c r="S68" s="2" t="s">
        <v>806</v>
      </c>
      <c r="T68" s="2" t="s">
        <v>1051</v>
      </c>
      <c r="U68" s="2"/>
      <c r="V68" s="2" t="s">
        <v>1052</v>
      </c>
      <c r="W68" s="2" t="s">
        <v>95</v>
      </c>
      <c r="X68" s="2">
        <v>2107</v>
      </c>
      <c r="Y68" s="2" t="s">
        <v>96</v>
      </c>
      <c r="Z68" s="2" t="str">
        <f>"1800 244 633"</f>
        <v>1800 244 633</v>
      </c>
      <c r="AA68" s="2" t="str">
        <f>"0411 470 153"</f>
        <v>0411 470 153</v>
      </c>
      <c r="AB68" s="2" t="s">
        <v>1053</v>
      </c>
      <c r="AC68" s="2" t="s">
        <v>1054</v>
      </c>
      <c r="AD68" s="4" t="s">
        <v>1055</v>
      </c>
      <c r="AE68" s="2" t="s">
        <v>119</v>
      </c>
      <c r="AF68" s="2" t="s">
        <v>265</v>
      </c>
      <c r="AG68" s="2" t="s">
        <v>1056</v>
      </c>
      <c r="AH68" s="5" t="s">
        <v>102</v>
      </c>
      <c r="AI68" s="5" t="s">
        <v>102</v>
      </c>
      <c r="AJ68" s="2">
        <v>0</v>
      </c>
      <c r="AK68" s="2" t="s">
        <v>85</v>
      </c>
      <c r="AL68" s="2">
        <v>0</v>
      </c>
      <c r="AM68" s="2">
        <v>0</v>
      </c>
      <c r="AN68" s="2">
        <v>12</v>
      </c>
      <c r="AO68" s="2">
        <v>6</v>
      </c>
      <c r="AP68" s="2" t="s">
        <v>103</v>
      </c>
      <c r="AQ68" s="2" t="s">
        <v>103</v>
      </c>
      <c r="AR68" s="2" t="s">
        <v>1057</v>
      </c>
      <c r="AS68" s="2" t="s">
        <v>1058</v>
      </c>
      <c r="AT68" s="2" t="s">
        <v>85</v>
      </c>
      <c r="AU68" s="5" t="s">
        <v>102</v>
      </c>
      <c r="AV68" s="2" t="s">
        <v>103</v>
      </c>
      <c r="AW68" s="2" t="s">
        <v>1050</v>
      </c>
      <c r="AX68" s="2" t="s">
        <v>806</v>
      </c>
      <c r="AY68" s="2" t="s">
        <v>107</v>
      </c>
      <c r="AZ68" s="2"/>
      <c r="BA68" s="2"/>
      <c r="BB68" s="2"/>
      <c r="BC68" s="2"/>
      <c r="BD68" s="2"/>
      <c r="BE68" s="2"/>
      <c r="BF68" s="2"/>
      <c r="BG68" s="2"/>
      <c r="BH68" s="2"/>
      <c r="BI68" s="2"/>
      <c r="BJ68" s="2"/>
      <c r="BK68" s="2"/>
      <c r="BL68" s="2"/>
      <c r="BM68" s="2"/>
      <c r="BN68" s="2"/>
      <c r="BO68" s="2"/>
      <c r="BP68" s="2"/>
      <c r="BQ68" s="2"/>
      <c r="BR68" s="2"/>
      <c r="BS68" s="2"/>
      <c r="BT68" s="2"/>
      <c r="BU68" s="2"/>
      <c r="BV68" s="2"/>
      <c r="BW68" s="2"/>
      <c r="BX68" s="2" t="s">
        <v>107</v>
      </c>
      <c r="BY68" s="2" t="s">
        <v>85</v>
      </c>
      <c r="BZ68" s="2" t="s">
        <v>85</v>
      </c>
      <c r="CA68" s="2" t="s">
        <v>85</v>
      </c>
      <c r="CB68" s="2" t="s">
        <v>85</v>
      </c>
      <c r="CC68" s="2" t="s">
        <v>85</v>
      </c>
      <c r="CD68" s="2" t="s">
        <v>85</v>
      </c>
      <c r="CE68" s="2" t="s">
        <v>85</v>
      </c>
      <c r="CF68" s="2" t="s">
        <v>107</v>
      </c>
      <c r="CG68" s="2" t="s">
        <v>107</v>
      </c>
      <c r="CH68" s="2" t="s">
        <v>107</v>
      </c>
      <c r="CI68" s="2" t="s">
        <v>107</v>
      </c>
      <c r="CJ68" s="2" t="s">
        <v>85</v>
      </c>
      <c r="CK68" s="2" t="s">
        <v>85</v>
      </c>
      <c r="CL68" s="2" t="s">
        <v>85</v>
      </c>
      <c r="CM68" s="2" t="s">
        <v>85</v>
      </c>
    </row>
    <row r="69" spans="1:91" hidden="1" x14ac:dyDescent="0.5">
      <c r="A69" s="2" t="str">
        <f>"988611"</f>
        <v>988611</v>
      </c>
      <c r="B69" s="2" t="s">
        <v>1059</v>
      </c>
      <c r="C69" s="2" t="s">
        <v>99</v>
      </c>
      <c r="D69" s="2" t="s">
        <v>85</v>
      </c>
      <c r="E69" s="2" t="s">
        <v>85</v>
      </c>
      <c r="F69" s="7" t="s">
        <v>1400</v>
      </c>
      <c r="G69" s="2" t="s">
        <v>1395</v>
      </c>
      <c r="H69" s="2" t="s">
        <v>1060</v>
      </c>
      <c r="I69" s="2"/>
      <c r="J69" s="2"/>
      <c r="K69" s="2" t="s">
        <v>240</v>
      </c>
      <c r="L69" s="2" t="s">
        <v>84</v>
      </c>
      <c r="M69" s="2">
        <v>96326305322</v>
      </c>
      <c r="N69" s="2"/>
      <c r="O69" s="2" t="s">
        <v>226</v>
      </c>
      <c r="P69" s="2" t="s">
        <v>1061</v>
      </c>
      <c r="Q69" s="2" t="s">
        <v>244</v>
      </c>
      <c r="R69" s="2" t="s">
        <v>1062</v>
      </c>
      <c r="S69" s="2" t="s">
        <v>1063</v>
      </c>
      <c r="T69" s="2" t="s">
        <v>1064</v>
      </c>
      <c r="U69" s="2"/>
      <c r="V69" s="2" t="s">
        <v>1065</v>
      </c>
      <c r="W69" s="2" t="s">
        <v>95</v>
      </c>
      <c r="X69" s="2">
        <v>2206</v>
      </c>
      <c r="Y69" s="2" t="s">
        <v>96</v>
      </c>
      <c r="Z69" s="2" t="str">
        <f>"0479023637"</f>
        <v>0479023637</v>
      </c>
      <c r="AA69" s="2" t="str">
        <f>"0430396652"</f>
        <v>0430396652</v>
      </c>
      <c r="AB69" s="2" t="s">
        <v>1066</v>
      </c>
      <c r="AC69" s="2"/>
      <c r="AD69" s="4" t="s">
        <v>1067</v>
      </c>
      <c r="AE69" s="2" t="s">
        <v>119</v>
      </c>
      <c r="AF69" s="2" t="s">
        <v>281</v>
      </c>
      <c r="AG69" s="2" t="s">
        <v>1068</v>
      </c>
      <c r="AH69" s="5" t="s">
        <v>102</v>
      </c>
      <c r="AI69" s="5" t="s">
        <v>102</v>
      </c>
      <c r="AJ69" s="2">
        <v>0</v>
      </c>
      <c r="AK69" s="2" t="s">
        <v>85</v>
      </c>
      <c r="AL69" s="2">
        <v>0</v>
      </c>
      <c r="AM69" s="2">
        <v>1</v>
      </c>
      <c r="AN69" s="2">
        <v>0</v>
      </c>
      <c r="AO69" s="2">
        <v>0</v>
      </c>
      <c r="AP69" s="2" t="s">
        <v>103</v>
      </c>
      <c r="AQ69" s="2" t="s">
        <v>103</v>
      </c>
      <c r="AR69" s="2" t="s">
        <v>1069</v>
      </c>
      <c r="AS69" s="2" t="s">
        <v>1070</v>
      </c>
      <c r="AT69" s="2" t="s">
        <v>85</v>
      </c>
      <c r="AU69" s="2" t="s">
        <v>299</v>
      </c>
      <c r="AV69" s="2" t="s">
        <v>103</v>
      </c>
      <c r="AW69" s="2" t="s">
        <v>1062</v>
      </c>
      <c r="AX69" s="2" t="s">
        <v>1063</v>
      </c>
      <c r="AY69" s="2" t="s">
        <v>107</v>
      </c>
      <c r="AZ69" s="2"/>
      <c r="BA69" s="2"/>
      <c r="BB69" s="2"/>
      <c r="BC69" s="2"/>
      <c r="BD69" s="2"/>
      <c r="BE69" s="2"/>
      <c r="BF69" s="2"/>
      <c r="BG69" s="2"/>
      <c r="BH69" s="2"/>
      <c r="BI69" s="2"/>
      <c r="BJ69" s="2"/>
      <c r="BK69" s="2"/>
      <c r="BL69" s="2"/>
      <c r="BM69" s="2"/>
      <c r="BN69" s="2"/>
      <c r="BO69" s="2"/>
      <c r="BP69" s="2"/>
      <c r="BQ69" s="2"/>
      <c r="BR69" s="2"/>
      <c r="BS69" s="2"/>
      <c r="BT69" s="2"/>
      <c r="BU69" s="2"/>
      <c r="BV69" s="2"/>
      <c r="BW69" s="2"/>
      <c r="BX69" s="2" t="s">
        <v>107</v>
      </c>
      <c r="BY69" s="2" t="s">
        <v>107</v>
      </c>
      <c r="BZ69" s="2" t="s">
        <v>107</v>
      </c>
      <c r="CA69" s="2" t="s">
        <v>85</v>
      </c>
      <c r="CB69" s="2" t="s">
        <v>107</v>
      </c>
      <c r="CC69" s="2" t="s">
        <v>107</v>
      </c>
      <c r="CD69" s="2" t="s">
        <v>85</v>
      </c>
      <c r="CE69" s="2" t="s">
        <v>85</v>
      </c>
      <c r="CF69" s="2" t="s">
        <v>107</v>
      </c>
      <c r="CG69" s="2" t="s">
        <v>85</v>
      </c>
      <c r="CH69" s="2" t="s">
        <v>107</v>
      </c>
      <c r="CI69" s="2" t="s">
        <v>85</v>
      </c>
      <c r="CJ69" s="2" t="s">
        <v>85</v>
      </c>
      <c r="CK69" s="2" t="s">
        <v>85</v>
      </c>
      <c r="CL69" s="2" t="s">
        <v>85</v>
      </c>
      <c r="CM69" s="2" t="s">
        <v>85</v>
      </c>
    </row>
    <row r="70" spans="1:91" hidden="1" x14ac:dyDescent="0.5">
      <c r="A70" s="2" t="str">
        <f>"990081"</f>
        <v>990081</v>
      </c>
      <c r="B70" s="2" t="s">
        <v>1071</v>
      </c>
      <c r="C70" s="2" t="s">
        <v>99</v>
      </c>
      <c r="D70" s="2" t="s">
        <v>85</v>
      </c>
      <c r="E70" s="2" t="s">
        <v>85</v>
      </c>
      <c r="F70" s="7" t="s">
        <v>1400</v>
      </c>
      <c r="G70" s="2" t="s">
        <v>1395</v>
      </c>
      <c r="H70" s="2" t="s">
        <v>1072</v>
      </c>
      <c r="I70" s="2" t="s">
        <v>1073</v>
      </c>
      <c r="J70" s="2"/>
      <c r="K70" s="2" t="s">
        <v>83</v>
      </c>
      <c r="L70" s="2" t="s">
        <v>84</v>
      </c>
      <c r="M70" s="2">
        <v>59629260260</v>
      </c>
      <c r="N70" s="2">
        <v>629260260</v>
      </c>
      <c r="O70" s="2" t="s">
        <v>111</v>
      </c>
      <c r="P70" s="2" t="s">
        <v>1074</v>
      </c>
      <c r="Q70" s="2" t="s">
        <v>90</v>
      </c>
      <c r="R70" s="2" t="s">
        <v>1075</v>
      </c>
      <c r="S70" s="2" t="s">
        <v>92</v>
      </c>
      <c r="T70" s="2" t="s">
        <v>1076</v>
      </c>
      <c r="U70" s="2" t="s">
        <v>1077</v>
      </c>
      <c r="V70" s="2" t="s">
        <v>1078</v>
      </c>
      <c r="W70" s="2" t="s">
        <v>95</v>
      </c>
      <c r="X70" s="2">
        <v>2170</v>
      </c>
      <c r="Y70" s="2" t="s">
        <v>96</v>
      </c>
      <c r="Z70" s="2" t="str">
        <f>"61412618543"</f>
        <v>61412618543</v>
      </c>
      <c r="AA70" s="2" t="str">
        <f>"61412618543"</f>
        <v>61412618543</v>
      </c>
      <c r="AB70" s="2" t="s">
        <v>1079</v>
      </c>
      <c r="AC70" s="2" t="s">
        <v>1080</v>
      </c>
      <c r="AD70" s="4" t="s">
        <v>1081</v>
      </c>
      <c r="AE70" s="2" t="s">
        <v>119</v>
      </c>
      <c r="AF70" s="2" t="s">
        <v>1082</v>
      </c>
      <c r="AG70" s="2" t="s">
        <v>1083</v>
      </c>
      <c r="AH70" s="5" t="s">
        <v>102</v>
      </c>
      <c r="AI70" s="5" t="s">
        <v>102</v>
      </c>
      <c r="AJ70" s="2">
        <v>0</v>
      </c>
      <c r="AK70" s="2" t="s">
        <v>85</v>
      </c>
      <c r="AL70" s="2">
        <v>0</v>
      </c>
      <c r="AM70" s="2">
        <v>20</v>
      </c>
      <c r="AN70" s="2">
        <v>16</v>
      </c>
      <c r="AO70" s="2">
        <v>16</v>
      </c>
      <c r="AP70" s="2" t="s">
        <v>103</v>
      </c>
      <c r="AQ70" s="2" t="s">
        <v>103</v>
      </c>
      <c r="AR70" s="2" t="s">
        <v>1084</v>
      </c>
      <c r="AS70" s="2" t="s">
        <v>1085</v>
      </c>
      <c r="AT70" s="2" t="s">
        <v>85</v>
      </c>
      <c r="AU70" s="2" t="s">
        <v>299</v>
      </c>
      <c r="AV70" s="2" t="s">
        <v>103</v>
      </c>
      <c r="AW70" s="2" t="s">
        <v>1075</v>
      </c>
      <c r="AX70" s="2" t="s">
        <v>92</v>
      </c>
      <c r="AY70" s="2" t="s">
        <v>107</v>
      </c>
      <c r="AZ70" s="2"/>
      <c r="BA70" s="2"/>
      <c r="BB70" s="2"/>
      <c r="BC70" s="2"/>
      <c r="BD70" s="2"/>
      <c r="BE70" s="2"/>
      <c r="BF70" s="2"/>
      <c r="BG70" s="2"/>
      <c r="BH70" s="2"/>
      <c r="BI70" s="2"/>
      <c r="BJ70" s="2"/>
      <c r="BK70" s="2"/>
      <c r="BL70" s="2"/>
      <c r="BM70" s="2"/>
      <c r="BN70" s="2"/>
      <c r="BO70" s="2"/>
      <c r="BP70" s="2"/>
      <c r="BQ70" s="2"/>
      <c r="BR70" s="2"/>
      <c r="BS70" s="2"/>
      <c r="BT70" s="2"/>
      <c r="BU70" s="2"/>
      <c r="BV70" s="2"/>
      <c r="BW70" s="2"/>
      <c r="BX70" s="2" t="s">
        <v>107</v>
      </c>
      <c r="BY70" s="2" t="s">
        <v>107</v>
      </c>
      <c r="BZ70" s="2" t="s">
        <v>85</v>
      </c>
      <c r="CA70" s="2" t="s">
        <v>107</v>
      </c>
      <c r="CB70" s="2" t="s">
        <v>85</v>
      </c>
      <c r="CC70" s="2" t="s">
        <v>107</v>
      </c>
      <c r="CD70" s="2" t="s">
        <v>85</v>
      </c>
      <c r="CE70" s="2" t="s">
        <v>85</v>
      </c>
      <c r="CF70" s="2" t="s">
        <v>85</v>
      </c>
      <c r="CG70" s="2" t="s">
        <v>85</v>
      </c>
      <c r="CH70" s="2" t="s">
        <v>85</v>
      </c>
      <c r="CI70" s="2" t="s">
        <v>85</v>
      </c>
      <c r="CJ70" s="2" t="s">
        <v>85</v>
      </c>
      <c r="CK70" s="2" t="s">
        <v>85</v>
      </c>
      <c r="CL70" s="2" t="s">
        <v>85</v>
      </c>
      <c r="CM70" s="2" t="s">
        <v>85</v>
      </c>
    </row>
    <row r="71" spans="1:91" hidden="1" x14ac:dyDescent="0.5">
      <c r="A71" s="2" t="str">
        <f>"990211"</f>
        <v>990211</v>
      </c>
      <c r="B71" s="2" t="s">
        <v>1086</v>
      </c>
      <c r="C71" s="2" t="s">
        <v>99</v>
      </c>
      <c r="D71" s="2" t="s">
        <v>85</v>
      </c>
      <c r="E71" s="2" t="s">
        <v>85</v>
      </c>
      <c r="F71" s="7" t="s">
        <v>1400</v>
      </c>
      <c r="G71" s="2" t="s">
        <v>1395</v>
      </c>
      <c r="H71" s="2" t="s">
        <v>1087</v>
      </c>
      <c r="I71" s="2" t="s">
        <v>1087</v>
      </c>
      <c r="J71" s="2"/>
      <c r="K71" s="2" t="s">
        <v>83</v>
      </c>
      <c r="L71" s="2" t="s">
        <v>84</v>
      </c>
      <c r="M71" s="2">
        <v>13630322762</v>
      </c>
      <c r="N71" s="2">
        <v>630322762</v>
      </c>
      <c r="O71" s="2" t="s">
        <v>111</v>
      </c>
      <c r="P71" s="2" t="s">
        <v>1088</v>
      </c>
      <c r="Q71" s="2" t="s">
        <v>90</v>
      </c>
      <c r="R71" s="2" t="s">
        <v>1089</v>
      </c>
      <c r="S71" s="2" t="s">
        <v>274</v>
      </c>
      <c r="T71" s="2" t="s">
        <v>1090</v>
      </c>
      <c r="U71" s="2"/>
      <c r="V71" s="2" t="s">
        <v>307</v>
      </c>
      <c r="W71" s="2" t="s">
        <v>95</v>
      </c>
      <c r="X71" s="2">
        <v>2153</v>
      </c>
      <c r="Y71" s="2" t="s">
        <v>96</v>
      </c>
      <c r="Z71" s="2" t="str">
        <f>"1300 115 677"</f>
        <v>1300 115 677</v>
      </c>
      <c r="AA71" s="2" t="str">
        <f>"0406 641 526"</f>
        <v>0406 641 526</v>
      </c>
      <c r="AB71" s="2" t="s">
        <v>1091</v>
      </c>
      <c r="AC71" s="2" t="s">
        <v>1092</v>
      </c>
      <c r="AD71" s="4" t="s">
        <v>1093</v>
      </c>
      <c r="AE71" s="2" t="s">
        <v>138</v>
      </c>
      <c r="AF71" s="2" t="s">
        <v>1094</v>
      </c>
      <c r="AG71" s="2" t="s">
        <v>1095</v>
      </c>
      <c r="AH71" s="5" t="s">
        <v>102</v>
      </c>
      <c r="AI71" s="2" t="s">
        <v>1096</v>
      </c>
      <c r="AJ71" s="2">
        <v>6</v>
      </c>
      <c r="AK71" s="2" t="s">
        <v>85</v>
      </c>
      <c r="AL71" s="2">
        <v>0</v>
      </c>
      <c r="AM71" s="2">
        <v>18</v>
      </c>
      <c r="AN71" s="2">
        <v>18</v>
      </c>
      <c r="AO71" s="2">
        <v>12</v>
      </c>
      <c r="AP71" s="2" t="s">
        <v>103</v>
      </c>
      <c r="AQ71" s="2" t="s">
        <v>103</v>
      </c>
      <c r="AR71" s="2" t="s">
        <v>1097</v>
      </c>
      <c r="AS71" s="2" t="s">
        <v>1098</v>
      </c>
      <c r="AT71" s="2" t="s">
        <v>85</v>
      </c>
      <c r="AU71" s="2" t="s">
        <v>1099</v>
      </c>
      <c r="AV71" s="2" t="s">
        <v>103</v>
      </c>
      <c r="AW71" s="2" t="s">
        <v>1089</v>
      </c>
      <c r="AX71" s="2" t="s">
        <v>274</v>
      </c>
      <c r="AY71" s="2" t="s">
        <v>107</v>
      </c>
      <c r="AZ71" s="2"/>
      <c r="BA71" s="2"/>
      <c r="BB71" s="2"/>
      <c r="BC71" s="2"/>
      <c r="BD71" s="2"/>
      <c r="BE71" s="2"/>
      <c r="BF71" s="2"/>
      <c r="BG71" s="2"/>
      <c r="BH71" s="2"/>
      <c r="BI71" s="2"/>
      <c r="BJ71" s="2"/>
      <c r="BK71" s="2"/>
      <c r="BL71" s="2"/>
      <c r="BM71" s="2"/>
      <c r="BN71" s="2"/>
      <c r="BO71" s="2"/>
      <c r="BP71" s="2"/>
      <c r="BQ71" s="2"/>
      <c r="BR71" s="2"/>
      <c r="BS71" s="2"/>
      <c r="BT71" s="2"/>
      <c r="BU71" s="2"/>
      <c r="BV71" s="2"/>
      <c r="BW71" s="2"/>
      <c r="BX71" s="2" t="s">
        <v>107</v>
      </c>
      <c r="BY71" s="2" t="s">
        <v>107</v>
      </c>
      <c r="BZ71" s="2" t="s">
        <v>107</v>
      </c>
      <c r="CA71" s="2" t="s">
        <v>107</v>
      </c>
      <c r="CB71" s="2" t="s">
        <v>107</v>
      </c>
      <c r="CC71" s="2" t="s">
        <v>107</v>
      </c>
      <c r="CD71" s="2" t="s">
        <v>85</v>
      </c>
      <c r="CE71" s="2" t="s">
        <v>85</v>
      </c>
      <c r="CF71" s="2" t="s">
        <v>107</v>
      </c>
      <c r="CG71" s="2" t="s">
        <v>107</v>
      </c>
      <c r="CH71" s="2" t="s">
        <v>107</v>
      </c>
      <c r="CI71" s="2" t="s">
        <v>107</v>
      </c>
      <c r="CJ71" s="2" t="s">
        <v>107</v>
      </c>
      <c r="CK71" s="2" t="s">
        <v>107</v>
      </c>
      <c r="CL71" s="2" t="s">
        <v>107</v>
      </c>
      <c r="CM71" s="2" t="s">
        <v>107</v>
      </c>
    </row>
    <row r="72" spans="1:91" hidden="1" x14ac:dyDescent="0.5">
      <c r="A72" s="2" t="str">
        <f>"990221"</f>
        <v>990221</v>
      </c>
      <c r="B72" s="2" t="s">
        <v>1100</v>
      </c>
      <c r="C72" s="2" t="s">
        <v>99</v>
      </c>
      <c r="D72" s="2" t="s">
        <v>85</v>
      </c>
      <c r="E72" s="2" t="s">
        <v>85</v>
      </c>
      <c r="F72" s="7" t="s">
        <v>1400</v>
      </c>
      <c r="G72" s="2" t="s">
        <v>1395</v>
      </c>
      <c r="H72" s="2" t="s">
        <v>1101</v>
      </c>
      <c r="I72" s="2" t="s">
        <v>1102</v>
      </c>
      <c r="J72" s="2"/>
      <c r="K72" s="2" t="s">
        <v>83</v>
      </c>
      <c r="L72" s="2" t="s">
        <v>84</v>
      </c>
      <c r="M72" s="2">
        <v>66636748822</v>
      </c>
      <c r="N72" s="2">
        <v>636748822</v>
      </c>
      <c r="O72" s="2" t="s">
        <v>111</v>
      </c>
      <c r="P72" s="2" t="s">
        <v>1103</v>
      </c>
      <c r="Q72" s="2" t="s">
        <v>244</v>
      </c>
      <c r="R72" s="2" t="s">
        <v>1104</v>
      </c>
      <c r="S72" s="2" t="s">
        <v>92</v>
      </c>
      <c r="T72" s="2" t="s">
        <v>1105</v>
      </c>
      <c r="U72" s="2"/>
      <c r="V72" s="2" t="s">
        <v>1106</v>
      </c>
      <c r="W72" s="2" t="s">
        <v>95</v>
      </c>
      <c r="X72" s="2">
        <v>2148</v>
      </c>
      <c r="Y72" s="2" t="s">
        <v>96</v>
      </c>
      <c r="Z72" s="2" t="str">
        <f>"0424614177"</f>
        <v>0424614177</v>
      </c>
      <c r="AA72" s="2" t="str">
        <f>"0424614177"</f>
        <v>0424614177</v>
      </c>
      <c r="AB72" s="2" t="s">
        <v>1107</v>
      </c>
      <c r="AC72" s="2" t="s">
        <v>1108</v>
      </c>
      <c r="AD72" s="4" t="s">
        <v>1109</v>
      </c>
      <c r="AE72" s="2" t="s">
        <v>119</v>
      </c>
      <c r="AF72" s="2" t="s">
        <v>265</v>
      </c>
      <c r="AG72" s="5" t="s">
        <v>102</v>
      </c>
      <c r="AH72" s="5" t="s">
        <v>102</v>
      </c>
      <c r="AI72" s="5" t="s">
        <v>102</v>
      </c>
      <c r="AJ72" s="2">
        <v>0</v>
      </c>
      <c r="AK72" s="2" t="s">
        <v>85</v>
      </c>
      <c r="AL72" s="2">
        <v>0</v>
      </c>
      <c r="AM72" s="2">
        <v>5</v>
      </c>
      <c r="AN72" s="2">
        <v>5</v>
      </c>
      <c r="AO72" s="2">
        <v>5</v>
      </c>
      <c r="AP72" s="2" t="s">
        <v>103</v>
      </c>
      <c r="AQ72" s="2" t="s">
        <v>103</v>
      </c>
      <c r="AR72" s="2" t="s">
        <v>1110</v>
      </c>
      <c r="AS72" s="2" t="s">
        <v>1111</v>
      </c>
      <c r="AT72" s="2" t="s">
        <v>85</v>
      </c>
      <c r="AU72" s="2" t="s">
        <v>85</v>
      </c>
      <c r="AV72" s="2" t="s">
        <v>103</v>
      </c>
      <c r="AW72" s="2" t="s">
        <v>1112</v>
      </c>
      <c r="AX72" s="2" t="s">
        <v>806</v>
      </c>
      <c r="AY72" s="2" t="s">
        <v>107</v>
      </c>
      <c r="AZ72" s="2"/>
      <c r="BA72" s="2"/>
      <c r="BB72" s="2"/>
      <c r="BC72" s="2"/>
      <c r="BD72" s="2"/>
      <c r="BE72" s="2"/>
      <c r="BF72" s="2"/>
      <c r="BG72" s="2"/>
      <c r="BH72" s="2"/>
      <c r="BI72" s="2"/>
      <c r="BJ72" s="2"/>
      <c r="BK72" s="2"/>
      <c r="BL72" s="2"/>
      <c r="BM72" s="2"/>
      <c r="BN72" s="2"/>
      <c r="BO72" s="2"/>
      <c r="BP72" s="2"/>
      <c r="BQ72" s="2"/>
      <c r="BR72" s="2"/>
      <c r="BS72" s="2"/>
      <c r="BT72" s="2"/>
      <c r="BU72" s="2"/>
      <c r="BV72" s="2"/>
      <c r="BW72" s="2"/>
      <c r="BX72" s="2" t="s">
        <v>107</v>
      </c>
      <c r="BY72" s="2" t="s">
        <v>107</v>
      </c>
      <c r="BZ72" s="2" t="s">
        <v>107</v>
      </c>
      <c r="CA72" s="2" t="s">
        <v>107</v>
      </c>
      <c r="CB72" s="2" t="s">
        <v>85</v>
      </c>
      <c r="CC72" s="2" t="s">
        <v>107</v>
      </c>
      <c r="CD72" s="2" t="s">
        <v>85</v>
      </c>
      <c r="CE72" s="2" t="s">
        <v>85</v>
      </c>
      <c r="CF72" s="2" t="s">
        <v>85</v>
      </c>
      <c r="CG72" s="2" t="s">
        <v>85</v>
      </c>
      <c r="CH72" s="2" t="s">
        <v>85</v>
      </c>
      <c r="CI72" s="2" t="s">
        <v>107</v>
      </c>
      <c r="CJ72" s="2" t="s">
        <v>85</v>
      </c>
      <c r="CK72" s="2" t="s">
        <v>85</v>
      </c>
      <c r="CL72" s="2" t="s">
        <v>85</v>
      </c>
      <c r="CM72" s="2" t="s">
        <v>85</v>
      </c>
    </row>
    <row r="73" spans="1:91" x14ac:dyDescent="0.5">
      <c r="A73" s="2" t="str">
        <f>"990881"</f>
        <v>990881</v>
      </c>
      <c r="B73" s="2" t="s">
        <v>1113</v>
      </c>
      <c r="C73" s="2" t="s">
        <v>99</v>
      </c>
      <c r="D73" s="2" t="s">
        <v>107</v>
      </c>
      <c r="E73" s="2" t="s">
        <v>85</v>
      </c>
      <c r="F73" s="7" t="s">
        <v>1401</v>
      </c>
      <c r="G73" s="2" t="s">
        <v>1395</v>
      </c>
      <c r="H73" s="2" t="s">
        <v>1114</v>
      </c>
      <c r="I73" s="2" t="s">
        <v>1115</v>
      </c>
      <c r="J73" s="2"/>
      <c r="K73" s="2" t="s">
        <v>240</v>
      </c>
      <c r="L73" s="2" t="s">
        <v>84</v>
      </c>
      <c r="M73" s="2">
        <v>36608964067</v>
      </c>
      <c r="N73" s="2">
        <v>608964067</v>
      </c>
      <c r="O73" s="2" t="s">
        <v>111</v>
      </c>
      <c r="P73" s="2" t="s">
        <v>1116</v>
      </c>
      <c r="Q73" s="2" t="s">
        <v>90</v>
      </c>
      <c r="R73" s="2" t="s">
        <v>1117</v>
      </c>
      <c r="S73" s="2" t="s">
        <v>92</v>
      </c>
      <c r="T73" s="2" t="s">
        <v>1118</v>
      </c>
      <c r="U73" s="2"/>
      <c r="V73" s="2" t="s">
        <v>1119</v>
      </c>
      <c r="W73" s="2" t="s">
        <v>95</v>
      </c>
      <c r="X73" s="2">
        <v>2020</v>
      </c>
      <c r="Y73" s="2" t="s">
        <v>96</v>
      </c>
      <c r="Z73" s="2" t="str">
        <f>"1300245737"</f>
        <v>1300245737</v>
      </c>
      <c r="AA73" s="2" t="str">
        <f>"0415059261"</f>
        <v>0415059261</v>
      </c>
      <c r="AB73" s="2" t="s">
        <v>1120</v>
      </c>
      <c r="AC73" s="2" t="s">
        <v>1121</v>
      </c>
      <c r="AD73" s="4" t="s">
        <v>1122</v>
      </c>
      <c r="AE73" s="2" t="s">
        <v>119</v>
      </c>
      <c r="AF73" s="2" t="s">
        <v>1123</v>
      </c>
      <c r="AG73" s="2" t="s">
        <v>1124</v>
      </c>
      <c r="AH73" s="5" t="s">
        <v>102</v>
      </c>
      <c r="AI73" s="5" t="s">
        <v>102</v>
      </c>
      <c r="AJ73" s="2">
        <v>0</v>
      </c>
      <c r="AK73" s="2" t="s">
        <v>107</v>
      </c>
      <c r="AL73" s="2">
        <v>1</v>
      </c>
      <c r="AM73" s="2">
        <v>30</v>
      </c>
      <c r="AN73" s="2">
        <v>30</v>
      </c>
      <c r="AO73" s="2">
        <v>30</v>
      </c>
      <c r="AP73" s="5" t="s">
        <v>102</v>
      </c>
      <c r="AQ73" s="2" t="s">
        <v>103</v>
      </c>
      <c r="AR73" s="2" t="s">
        <v>1125</v>
      </c>
      <c r="AS73" s="2" t="s">
        <v>904</v>
      </c>
      <c r="AT73" s="2" t="s">
        <v>85</v>
      </c>
      <c r="AU73" s="5" t="s">
        <v>102</v>
      </c>
      <c r="AV73" s="2" t="s">
        <v>103</v>
      </c>
      <c r="AW73" s="2" t="s">
        <v>1117</v>
      </c>
      <c r="AX73" s="2" t="s">
        <v>408</v>
      </c>
      <c r="AY73" s="2" t="s">
        <v>107</v>
      </c>
      <c r="AZ73" s="2"/>
      <c r="BA73" s="2"/>
      <c r="BB73" s="2"/>
      <c r="BC73" s="2"/>
      <c r="BD73" s="2"/>
      <c r="BE73" s="2"/>
      <c r="BF73" s="2"/>
      <c r="BG73" s="2"/>
      <c r="BH73" s="2"/>
      <c r="BI73" s="2"/>
      <c r="BJ73" s="2"/>
      <c r="BK73" s="2"/>
      <c r="BL73" s="2"/>
      <c r="BM73" s="2"/>
      <c r="BN73" s="2"/>
      <c r="BO73" s="2"/>
      <c r="BP73" s="2"/>
      <c r="BQ73" s="2"/>
      <c r="BR73" s="2"/>
      <c r="BS73" s="2"/>
      <c r="BT73" s="2"/>
      <c r="BU73" s="2"/>
      <c r="BV73" s="2"/>
      <c r="BW73" s="2"/>
      <c r="BX73" s="2" t="s">
        <v>107</v>
      </c>
      <c r="BY73" s="2" t="s">
        <v>107</v>
      </c>
      <c r="BZ73" s="2" t="s">
        <v>107</v>
      </c>
      <c r="CA73" s="2" t="s">
        <v>107</v>
      </c>
      <c r="CB73" s="2" t="s">
        <v>107</v>
      </c>
      <c r="CC73" s="2" t="s">
        <v>107</v>
      </c>
      <c r="CD73" s="2" t="s">
        <v>107</v>
      </c>
      <c r="CE73" s="2" t="s">
        <v>107</v>
      </c>
      <c r="CF73" s="2" t="s">
        <v>107</v>
      </c>
      <c r="CG73" s="2" t="s">
        <v>107</v>
      </c>
      <c r="CH73" s="2" t="s">
        <v>85</v>
      </c>
      <c r="CI73" s="2" t="s">
        <v>107</v>
      </c>
      <c r="CJ73" s="2" t="s">
        <v>107</v>
      </c>
      <c r="CK73" s="2" t="s">
        <v>85</v>
      </c>
      <c r="CL73" s="2" t="s">
        <v>85</v>
      </c>
      <c r="CM73" s="2" t="s">
        <v>85</v>
      </c>
    </row>
    <row r="74" spans="1:91" x14ac:dyDescent="0.5">
      <c r="A74" s="2" t="str">
        <f>"991771"</f>
        <v>991771</v>
      </c>
      <c r="B74" s="2" t="s">
        <v>1126</v>
      </c>
      <c r="C74" s="2" t="s">
        <v>137</v>
      </c>
      <c r="D74" s="2" t="s">
        <v>85</v>
      </c>
      <c r="E74" s="2" t="s">
        <v>85</v>
      </c>
      <c r="F74" s="7" t="s">
        <v>1401</v>
      </c>
      <c r="G74" s="2" t="s">
        <v>1395</v>
      </c>
      <c r="H74" s="2" t="s">
        <v>1127</v>
      </c>
      <c r="I74" s="2" t="s">
        <v>1128</v>
      </c>
      <c r="J74" s="2"/>
      <c r="K74" s="2" t="s">
        <v>240</v>
      </c>
      <c r="L74" s="2" t="s">
        <v>84</v>
      </c>
      <c r="M74" s="2">
        <v>60117893553</v>
      </c>
      <c r="N74" s="2">
        <v>117893553</v>
      </c>
      <c r="O74" s="2" t="s">
        <v>111</v>
      </c>
      <c r="P74" s="2" t="s">
        <v>1129</v>
      </c>
      <c r="Q74" s="2" t="s">
        <v>90</v>
      </c>
      <c r="R74" s="2" t="s">
        <v>1130</v>
      </c>
      <c r="S74" s="2" t="s">
        <v>92</v>
      </c>
      <c r="T74" s="2" t="s">
        <v>1131</v>
      </c>
      <c r="U74" s="2"/>
      <c r="V74" s="2" t="s">
        <v>1132</v>
      </c>
      <c r="W74" s="2" t="s">
        <v>95</v>
      </c>
      <c r="X74" s="2">
        <v>2204</v>
      </c>
      <c r="Y74" s="2" t="s">
        <v>96</v>
      </c>
      <c r="Z74" s="2" t="str">
        <f>"1300881260"</f>
        <v>1300881260</v>
      </c>
      <c r="AA74" s="2" t="str">
        <f>"0405947126"</f>
        <v>0405947126</v>
      </c>
      <c r="AB74" s="2" t="s">
        <v>1133</v>
      </c>
      <c r="AC74" s="2" t="s">
        <v>1134</v>
      </c>
      <c r="AD74" s="4" t="s">
        <v>1135</v>
      </c>
      <c r="AE74" s="2" t="s">
        <v>138</v>
      </c>
      <c r="AF74" s="2"/>
      <c r="AG74" s="2"/>
      <c r="AH74" s="2"/>
      <c r="AI74" s="2"/>
      <c r="AJ74" s="2"/>
      <c r="AK74" s="2"/>
      <c r="AL74" s="2"/>
      <c r="AM74" s="2"/>
      <c r="AN74" s="2"/>
      <c r="AO74" s="2"/>
      <c r="AP74" s="2"/>
      <c r="AQ74" s="2"/>
      <c r="AR74" s="2"/>
      <c r="AS74" s="2"/>
      <c r="AT74" s="2"/>
      <c r="AU74" s="2"/>
      <c r="AV74" s="2"/>
      <c r="AW74" s="2"/>
      <c r="AX74" s="2"/>
      <c r="AY74" s="2"/>
      <c r="AZ74" s="2" t="s">
        <v>265</v>
      </c>
      <c r="BA74" s="2" t="s">
        <v>1136</v>
      </c>
      <c r="BB74" s="5" t="s">
        <v>102</v>
      </c>
      <c r="BC74" s="5" t="s">
        <v>102</v>
      </c>
      <c r="BD74" s="2">
        <v>0</v>
      </c>
      <c r="BE74" s="2" t="s">
        <v>85</v>
      </c>
      <c r="BF74" s="2">
        <v>0</v>
      </c>
      <c r="BG74" s="2">
        <v>25</v>
      </c>
      <c r="BH74" s="2">
        <v>25</v>
      </c>
      <c r="BI74" s="2">
        <v>5</v>
      </c>
      <c r="BJ74" s="2" t="s">
        <v>1137</v>
      </c>
      <c r="BK74" s="2" t="s">
        <v>1138</v>
      </c>
      <c r="BL74" s="2" t="s">
        <v>1139</v>
      </c>
      <c r="BM74" s="2" t="s">
        <v>103</v>
      </c>
      <c r="BN74" s="2" t="s">
        <v>103</v>
      </c>
      <c r="BO74" s="2" t="s">
        <v>1140</v>
      </c>
      <c r="BP74" s="2" t="s">
        <v>744</v>
      </c>
      <c r="BQ74" s="5" t="s">
        <v>102</v>
      </c>
      <c r="BR74" s="2" t="s">
        <v>85</v>
      </c>
      <c r="BS74" s="5" t="s">
        <v>102</v>
      </c>
      <c r="BT74" s="2" t="s">
        <v>103</v>
      </c>
      <c r="BU74" s="2" t="s">
        <v>1130</v>
      </c>
      <c r="BV74" s="2" t="s">
        <v>92</v>
      </c>
      <c r="BW74" s="2" t="s">
        <v>107</v>
      </c>
      <c r="BX74" s="2" t="s">
        <v>107</v>
      </c>
      <c r="BY74" s="2" t="s">
        <v>107</v>
      </c>
      <c r="BZ74" s="2" t="s">
        <v>107</v>
      </c>
      <c r="CA74" s="2" t="s">
        <v>107</v>
      </c>
      <c r="CB74" s="2" t="s">
        <v>107</v>
      </c>
      <c r="CC74" s="2" t="s">
        <v>107</v>
      </c>
      <c r="CD74" s="2" t="s">
        <v>107</v>
      </c>
      <c r="CE74" s="2" t="s">
        <v>85</v>
      </c>
      <c r="CF74" s="2" t="s">
        <v>107</v>
      </c>
      <c r="CG74" s="2" t="s">
        <v>107</v>
      </c>
      <c r="CH74" s="2" t="s">
        <v>107</v>
      </c>
      <c r="CI74" s="2" t="s">
        <v>107</v>
      </c>
      <c r="CJ74" s="2" t="s">
        <v>85</v>
      </c>
      <c r="CK74" s="2" t="s">
        <v>85</v>
      </c>
      <c r="CL74" s="2" t="s">
        <v>85</v>
      </c>
      <c r="CM74" s="2" t="s">
        <v>85</v>
      </c>
    </row>
    <row r="75" spans="1:91" x14ac:dyDescent="0.5">
      <c r="A75" s="2" t="str">
        <f>"991971"</f>
        <v>991971</v>
      </c>
      <c r="B75" s="2" t="s">
        <v>1141</v>
      </c>
      <c r="C75" s="2" t="s">
        <v>137</v>
      </c>
      <c r="D75" s="2" t="s">
        <v>85</v>
      </c>
      <c r="E75" s="2" t="s">
        <v>85</v>
      </c>
      <c r="F75" s="2" t="s">
        <v>1402</v>
      </c>
      <c r="G75" s="2" t="s">
        <v>1394</v>
      </c>
      <c r="H75" s="2" t="s">
        <v>1142</v>
      </c>
      <c r="I75" s="2" t="s">
        <v>1143</v>
      </c>
      <c r="J75" s="2"/>
      <c r="K75" s="2" t="s">
        <v>240</v>
      </c>
      <c r="L75" s="2" t="s">
        <v>84</v>
      </c>
      <c r="M75" s="2">
        <v>40102238933</v>
      </c>
      <c r="N75" s="2">
        <v>102238933</v>
      </c>
      <c r="O75" s="2" t="s">
        <v>111</v>
      </c>
      <c r="P75" s="2" t="s">
        <v>1144</v>
      </c>
      <c r="Q75" s="2" t="s">
        <v>90</v>
      </c>
      <c r="R75" s="2" t="s">
        <v>1145</v>
      </c>
      <c r="S75" s="2" t="s">
        <v>1146</v>
      </c>
      <c r="T75" s="2" t="s">
        <v>1147</v>
      </c>
      <c r="U75" s="2" t="s">
        <v>1148</v>
      </c>
      <c r="V75" s="2" t="s">
        <v>1149</v>
      </c>
      <c r="W75" s="2" t="s">
        <v>155</v>
      </c>
      <c r="X75" s="2">
        <v>3043</v>
      </c>
      <c r="Y75" s="2" t="s">
        <v>96</v>
      </c>
      <c r="Z75" s="2" t="str">
        <f>"1300897117"</f>
        <v>1300897117</v>
      </c>
      <c r="AA75" s="2" t="str">
        <f>"0428 661 516"</f>
        <v>0428 661 516</v>
      </c>
      <c r="AB75" s="2" t="s">
        <v>1150</v>
      </c>
      <c r="AC75" s="2" t="s">
        <v>1151</v>
      </c>
      <c r="AD75" s="4" t="s">
        <v>1152</v>
      </c>
      <c r="AE75" s="2" t="s">
        <v>138</v>
      </c>
      <c r="AF75" s="2"/>
      <c r="AG75" s="2"/>
      <c r="AH75" s="2"/>
      <c r="AI75" s="2"/>
      <c r="AJ75" s="2"/>
      <c r="AK75" s="2"/>
      <c r="AL75" s="2"/>
      <c r="AM75" s="2"/>
      <c r="AN75" s="2"/>
      <c r="AO75" s="2"/>
      <c r="AP75" s="2"/>
      <c r="AQ75" s="2"/>
      <c r="AR75" s="2"/>
      <c r="AS75" s="2"/>
      <c r="AT75" s="2"/>
      <c r="AU75" s="2"/>
      <c r="AV75" s="2"/>
      <c r="AW75" s="2"/>
      <c r="AX75" s="2"/>
      <c r="AY75" s="2"/>
      <c r="AZ75" s="2" t="s">
        <v>1153</v>
      </c>
      <c r="BA75" s="2" t="s">
        <v>1154</v>
      </c>
      <c r="BB75" s="5" t="s">
        <v>102</v>
      </c>
      <c r="BC75" s="5" t="s">
        <v>102</v>
      </c>
      <c r="BD75" s="2">
        <v>1</v>
      </c>
      <c r="BE75" s="2" t="s">
        <v>85</v>
      </c>
      <c r="BF75" s="2">
        <v>17</v>
      </c>
      <c r="BG75" s="2">
        <v>387</v>
      </c>
      <c r="BH75" s="2">
        <v>0</v>
      </c>
      <c r="BI75" s="2">
        <v>138</v>
      </c>
      <c r="BJ75" s="2" t="s">
        <v>1155</v>
      </c>
      <c r="BK75" s="2" t="s">
        <v>1155</v>
      </c>
      <c r="BL75" s="2" t="s">
        <v>1155</v>
      </c>
      <c r="BM75" s="2" t="s">
        <v>103</v>
      </c>
      <c r="BN75" s="2" t="s">
        <v>103</v>
      </c>
      <c r="BO75" s="2" t="s">
        <v>1156</v>
      </c>
      <c r="BP75" s="2" t="s">
        <v>1157</v>
      </c>
      <c r="BQ75" s="2" t="s">
        <v>1157</v>
      </c>
      <c r="BR75" s="2" t="s">
        <v>107</v>
      </c>
      <c r="BS75" s="2" t="s">
        <v>1158</v>
      </c>
      <c r="BT75" s="2" t="s">
        <v>103</v>
      </c>
      <c r="BU75" s="2" t="s">
        <v>1159</v>
      </c>
      <c r="BV75" s="2" t="s">
        <v>734</v>
      </c>
      <c r="BW75" s="2" t="s">
        <v>107</v>
      </c>
      <c r="BX75" s="2" t="s">
        <v>107</v>
      </c>
      <c r="BY75" s="2" t="s">
        <v>107</v>
      </c>
      <c r="BZ75" s="2" t="s">
        <v>107</v>
      </c>
      <c r="CA75" s="2" t="s">
        <v>107</v>
      </c>
      <c r="CB75" s="2" t="s">
        <v>107</v>
      </c>
      <c r="CC75" s="2" t="s">
        <v>107</v>
      </c>
      <c r="CD75" s="2" t="s">
        <v>107</v>
      </c>
      <c r="CE75" s="2" t="s">
        <v>107</v>
      </c>
      <c r="CF75" s="2" t="s">
        <v>107</v>
      </c>
      <c r="CG75" s="2" t="s">
        <v>107</v>
      </c>
      <c r="CH75" s="2" t="s">
        <v>107</v>
      </c>
      <c r="CI75" s="2" t="s">
        <v>107</v>
      </c>
      <c r="CJ75" s="2" t="s">
        <v>107</v>
      </c>
      <c r="CK75" s="2" t="s">
        <v>85</v>
      </c>
      <c r="CL75" s="2" t="s">
        <v>107</v>
      </c>
      <c r="CM75" s="2" t="s">
        <v>85</v>
      </c>
    </row>
    <row r="76" spans="1:91" x14ac:dyDescent="0.5">
      <c r="A76" s="2" t="str">
        <f>"992261"</f>
        <v>992261</v>
      </c>
      <c r="B76" s="2" t="s">
        <v>1160</v>
      </c>
      <c r="C76" s="2" t="s">
        <v>137</v>
      </c>
      <c r="D76" s="2" t="s">
        <v>85</v>
      </c>
      <c r="E76" s="2" t="s">
        <v>85</v>
      </c>
      <c r="F76" s="7" t="s">
        <v>1400</v>
      </c>
      <c r="G76" s="2" t="s">
        <v>1395</v>
      </c>
      <c r="H76" s="2" t="s">
        <v>1161</v>
      </c>
      <c r="I76" s="2" t="s">
        <v>1162</v>
      </c>
      <c r="J76" s="2"/>
      <c r="K76" s="2" t="s">
        <v>240</v>
      </c>
      <c r="L76" s="2" t="s">
        <v>84</v>
      </c>
      <c r="M76" s="2">
        <v>16103420551</v>
      </c>
      <c r="N76" s="2">
        <v>103420551</v>
      </c>
      <c r="O76" s="2" t="s">
        <v>111</v>
      </c>
      <c r="P76" s="2" t="s">
        <v>378</v>
      </c>
      <c r="Q76" s="2" t="s">
        <v>90</v>
      </c>
      <c r="R76" s="2" t="s">
        <v>1163</v>
      </c>
      <c r="S76" s="2" t="s">
        <v>408</v>
      </c>
      <c r="T76" s="2" t="s">
        <v>1164</v>
      </c>
      <c r="U76" s="2" t="s">
        <v>1165</v>
      </c>
      <c r="V76" s="2" t="s">
        <v>1166</v>
      </c>
      <c r="W76" s="2" t="s">
        <v>95</v>
      </c>
      <c r="X76" s="2">
        <v>2191</v>
      </c>
      <c r="Y76" s="2" t="s">
        <v>96</v>
      </c>
      <c r="Z76" s="2" t="str">
        <f>"0412440614"</f>
        <v>0412440614</v>
      </c>
      <c r="AA76" s="2" t="str">
        <f>"0412440614"</f>
        <v>0412440614</v>
      </c>
      <c r="AB76" s="2" t="s">
        <v>1167</v>
      </c>
      <c r="AC76" s="2" t="s">
        <v>1168</v>
      </c>
      <c r="AD76" s="4" t="s">
        <v>1169</v>
      </c>
      <c r="AE76" s="2" t="s">
        <v>138</v>
      </c>
      <c r="AF76" s="2"/>
      <c r="AG76" s="2"/>
      <c r="AH76" s="2"/>
      <c r="AI76" s="2"/>
      <c r="AJ76" s="2"/>
      <c r="AK76" s="2"/>
      <c r="AL76" s="2"/>
      <c r="AM76" s="2"/>
      <c r="AN76" s="2"/>
      <c r="AO76" s="2"/>
      <c r="AP76" s="2"/>
      <c r="AQ76" s="2"/>
      <c r="AR76" s="2"/>
      <c r="AS76" s="2"/>
      <c r="AT76" s="2"/>
      <c r="AU76" s="2"/>
      <c r="AV76" s="2"/>
      <c r="AW76" s="2"/>
      <c r="AX76" s="2"/>
      <c r="AY76" s="2"/>
      <c r="AZ76" s="2" t="s">
        <v>1170</v>
      </c>
      <c r="BA76" s="2" t="s">
        <v>1171</v>
      </c>
      <c r="BB76" s="5" t="s">
        <v>102</v>
      </c>
      <c r="BC76" s="5" t="s">
        <v>102</v>
      </c>
      <c r="BD76" s="2">
        <v>0</v>
      </c>
      <c r="BE76" s="2" t="s">
        <v>85</v>
      </c>
      <c r="BF76" s="2">
        <v>0</v>
      </c>
      <c r="BG76" s="3">
        <v>19</v>
      </c>
      <c r="BH76" s="2">
        <v>19</v>
      </c>
      <c r="BI76" s="2">
        <v>19</v>
      </c>
      <c r="BJ76" s="2" t="s">
        <v>1172</v>
      </c>
      <c r="BK76" s="2" t="s">
        <v>1172</v>
      </c>
      <c r="BL76" s="2" t="s">
        <v>1172</v>
      </c>
      <c r="BM76" s="2" t="s">
        <v>103</v>
      </c>
      <c r="BN76" s="2" t="s">
        <v>103</v>
      </c>
      <c r="BO76" s="2" t="s">
        <v>1173</v>
      </c>
      <c r="BP76" s="2" t="s">
        <v>1174</v>
      </c>
      <c r="BQ76" s="2" t="s">
        <v>1173</v>
      </c>
      <c r="BR76" s="2" t="s">
        <v>85</v>
      </c>
      <c r="BS76" s="2" t="s">
        <v>1175</v>
      </c>
      <c r="BT76" s="2" t="s">
        <v>103</v>
      </c>
      <c r="BU76" s="2" t="s">
        <v>1163</v>
      </c>
      <c r="BV76" s="2" t="s">
        <v>1176</v>
      </c>
      <c r="BW76" s="2" t="s">
        <v>107</v>
      </c>
      <c r="BX76" s="2" t="s">
        <v>107</v>
      </c>
      <c r="BY76" s="2" t="s">
        <v>107</v>
      </c>
      <c r="BZ76" s="2" t="s">
        <v>107</v>
      </c>
      <c r="CA76" s="2" t="s">
        <v>107</v>
      </c>
      <c r="CB76" s="2" t="s">
        <v>107</v>
      </c>
      <c r="CC76" s="2" t="s">
        <v>107</v>
      </c>
      <c r="CD76" s="2" t="s">
        <v>107</v>
      </c>
      <c r="CE76" s="2" t="s">
        <v>85</v>
      </c>
      <c r="CF76" s="2" t="s">
        <v>107</v>
      </c>
      <c r="CG76" s="2" t="s">
        <v>107</v>
      </c>
      <c r="CH76" s="2" t="s">
        <v>107</v>
      </c>
      <c r="CI76" s="2" t="s">
        <v>107</v>
      </c>
      <c r="CJ76" s="2" t="s">
        <v>107</v>
      </c>
      <c r="CK76" s="2" t="s">
        <v>85</v>
      </c>
      <c r="CL76" s="2" t="s">
        <v>85</v>
      </c>
      <c r="CM76" s="2" t="s">
        <v>85</v>
      </c>
    </row>
    <row r="77" spans="1:91" hidden="1" x14ac:dyDescent="0.5">
      <c r="A77" s="2" t="str">
        <f>"994141"</f>
        <v>994141</v>
      </c>
      <c r="B77" s="2" t="s">
        <v>1177</v>
      </c>
      <c r="C77" s="2" t="s">
        <v>99</v>
      </c>
      <c r="D77" s="2" t="s">
        <v>85</v>
      </c>
      <c r="E77" s="2" t="s">
        <v>85</v>
      </c>
      <c r="F77" s="7" t="s">
        <v>1400</v>
      </c>
      <c r="G77" s="2" t="s">
        <v>1398</v>
      </c>
      <c r="H77" s="2" t="s">
        <v>1178</v>
      </c>
      <c r="I77" s="2" t="s">
        <v>1179</v>
      </c>
      <c r="J77" s="2"/>
      <c r="K77" s="2" t="s">
        <v>83</v>
      </c>
      <c r="L77" s="2" t="s">
        <v>84</v>
      </c>
      <c r="M77" s="2">
        <v>11066183748</v>
      </c>
      <c r="N77" s="2">
        <v>66183748</v>
      </c>
      <c r="O77" s="2" t="s">
        <v>111</v>
      </c>
      <c r="P77" s="2" t="s">
        <v>1180</v>
      </c>
      <c r="Q77" s="2" t="s">
        <v>90</v>
      </c>
      <c r="R77" s="2" t="s">
        <v>1181</v>
      </c>
      <c r="S77" s="2" t="s">
        <v>92</v>
      </c>
      <c r="T77" s="2" t="s">
        <v>1182</v>
      </c>
      <c r="U77" s="2"/>
      <c r="V77" s="2" t="s">
        <v>1183</v>
      </c>
      <c r="W77" s="2" t="s">
        <v>95</v>
      </c>
      <c r="X77" s="2">
        <v>2502</v>
      </c>
      <c r="Y77" s="2" t="s">
        <v>96</v>
      </c>
      <c r="Z77" s="2" t="str">
        <f>"0242740214"</f>
        <v>0242740214</v>
      </c>
      <c r="AA77" s="2" t="str">
        <f>"0418603515"</f>
        <v>0418603515</v>
      </c>
      <c r="AB77" s="2" t="s">
        <v>1184</v>
      </c>
      <c r="AC77" s="2" t="s">
        <v>1185</v>
      </c>
      <c r="AD77" s="4" t="s">
        <v>1186</v>
      </c>
      <c r="AE77" s="2" t="s">
        <v>138</v>
      </c>
      <c r="AF77" s="2" t="s">
        <v>1187</v>
      </c>
      <c r="AG77" s="2" t="s">
        <v>1188</v>
      </c>
      <c r="AH77" s="5" t="s">
        <v>102</v>
      </c>
      <c r="AI77" s="5" t="s">
        <v>102</v>
      </c>
      <c r="AJ77" s="2">
        <v>0</v>
      </c>
      <c r="AK77" s="2" t="s">
        <v>85</v>
      </c>
      <c r="AL77" s="2">
        <v>0</v>
      </c>
      <c r="AM77" s="2">
        <v>6</v>
      </c>
      <c r="AN77" s="2">
        <v>0</v>
      </c>
      <c r="AO77" s="2">
        <v>0</v>
      </c>
      <c r="AP77" s="2" t="s">
        <v>103</v>
      </c>
      <c r="AQ77" s="2" t="s">
        <v>103</v>
      </c>
      <c r="AR77" s="2" t="s">
        <v>1189</v>
      </c>
      <c r="AS77" s="2" t="s">
        <v>1190</v>
      </c>
      <c r="AT77" s="2" t="s">
        <v>85</v>
      </c>
      <c r="AU77" s="5" t="s">
        <v>102</v>
      </c>
      <c r="AV77" s="2" t="s">
        <v>103</v>
      </c>
      <c r="AW77" s="2" t="s">
        <v>1181</v>
      </c>
      <c r="AX77" s="2" t="s">
        <v>92</v>
      </c>
      <c r="AY77" s="2" t="s">
        <v>107</v>
      </c>
      <c r="AZ77" s="2"/>
      <c r="BA77" s="2"/>
      <c r="BB77" s="2"/>
      <c r="BC77" s="2"/>
      <c r="BD77" s="2"/>
      <c r="BE77" s="2"/>
      <c r="BF77" s="2"/>
      <c r="BG77" s="2"/>
      <c r="BH77" s="2"/>
      <c r="BI77" s="2"/>
      <c r="BJ77" s="2"/>
      <c r="BK77" s="2"/>
      <c r="BL77" s="2"/>
      <c r="BM77" s="2"/>
      <c r="BN77" s="2"/>
      <c r="BO77" s="2"/>
      <c r="BP77" s="2"/>
      <c r="BQ77" s="2"/>
      <c r="BR77" s="2"/>
      <c r="BS77" s="2"/>
      <c r="BT77" s="2"/>
      <c r="BU77" s="2"/>
      <c r="BV77" s="2"/>
      <c r="BW77" s="2"/>
      <c r="BX77" s="2" t="s">
        <v>107</v>
      </c>
      <c r="BY77" s="2" t="s">
        <v>107</v>
      </c>
      <c r="BZ77" s="2" t="s">
        <v>107</v>
      </c>
      <c r="CA77" s="2" t="s">
        <v>85</v>
      </c>
      <c r="CB77" s="2" t="s">
        <v>85</v>
      </c>
      <c r="CC77" s="2" t="s">
        <v>107</v>
      </c>
      <c r="CD77" s="2" t="s">
        <v>85</v>
      </c>
      <c r="CE77" s="2" t="s">
        <v>85</v>
      </c>
      <c r="CF77" s="2" t="s">
        <v>85</v>
      </c>
      <c r="CG77" s="2" t="s">
        <v>85</v>
      </c>
      <c r="CH77" s="2" t="s">
        <v>85</v>
      </c>
      <c r="CI77" s="2" t="s">
        <v>85</v>
      </c>
      <c r="CJ77" s="2" t="s">
        <v>85</v>
      </c>
      <c r="CK77" s="2" t="s">
        <v>85</v>
      </c>
      <c r="CL77" s="2" t="s">
        <v>107</v>
      </c>
      <c r="CM77" s="2" t="s">
        <v>85</v>
      </c>
    </row>
    <row r="78" spans="1:91" hidden="1" x14ac:dyDescent="0.5">
      <c r="A78" s="2" t="str">
        <f>"995111"</f>
        <v>995111</v>
      </c>
      <c r="B78" s="2" t="s">
        <v>1191</v>
      </c>
      <c r="C78" s="2" t="s">
        <v>99</v>
      </c>
      <c r="D78" s="2" t="s">
        <v>85</v>
      </c>
      <c r="E78" s="2" t="s">
        <v>85</v>
      </c>
      <c r="F78" s="7" t="s">
        <v>1401</v>
      </c>
      <c r="G78" s="2" t="s">
        <v>1395</v>
      </c>
      <c r="H78" s="2" t="s">
        <v>1192</v>
      </c>
      <c r="I78" s="2" t="s">
        <v>1192</v>
      </c>
      <c r="J78" s="2"/>
      <c r="K78" s="2" t="s">
        <v>240</v>
      </c>
      <c r="L78" s="2" t="s">
        <v>84</v>
      </c>
      <c r="M78" s="2">
        <v>87007444402</v>
      </c>
      <c r="N78" s="2">
        <v>7444402</v>
      </c>
      <c r="O78" s="2" t="s">
        <v>111</v>
      </c>
      <c r="P78" s="2" t="s">
        <v>524</v>
      </c>
      <c r="Q78" s="2" t="s">
        <v>90</v>
      </c>
      <c r="R78" s="2" t="s">
        <v>1193</v>
      </c>
      <c r="S78" s="2" t="s">
        <v>1194</v>
      </c>
      <c r="T78" s="2" t="s">
        <v>1195</v>
      </c>
      <c r="U78" s="2"/>
      <c r="V78" s="2" t="s">
        <v>524</v>
      </c>
      <c r="W78" s="2" t="s">
        <v>95</v>
      </c>
      <c r="X78" s="2">
        <v>2015</v>
      </c>
      <c r="Y78" s="2" t="s">
        <v>96</v>
      </c>
      <c r="Z78" s="2" t="str">
        <f>"0405255022"</f>
        <v>0405255022</v>
      </c>
      <c r="AA78" s="2" t="str">
        <f>"0405255022"</f>
        <v>0405255022</v>
      </c>
      <c r="AB78" s="2" t="s">
        <v>1196</v>
      </c>
      <c r="AC78" s="2"/>
      <c r="AD78" s="4" t="s">
        <v>1197</v>
      </c>
      <c r="AE78" s="2" t="s">
        <v>138</v>
      </c>
      <c r="AF78" s="2" t="s">
        <v>265</v>
      </c>
      <c r="AG78" s="2" t="s">
        <v>1198</v>
      </c>
      <c r="AH78" s="5" t="s">
        <v>102</v>
      </c>
      <c r="AI78" s="5" t="s">
        <v>102</v>
      </c>
      <c r="AJ78" s="2">
        <v>4</v>
      </c>
      <c r="AK78" s="2" t="s">
        <v>85</v>
      </c>
      <c r="AL78" s="2">
        <v>0</v>
      </c>
      <c r="AM78" s="2">
        <v>80</v>
      </c>
      <c r="AN78" s="2">
        <v>80</v>
      </c>
      <c r="AO78" s="2">
        <v>0</v>
      </c>
      <c r="AP78" s="2" t="s">
        <v>103</v>
      </c>
      <c r="AQ78" s="2" t="s">
        <v>103</v>
      </c>
      <c r="AR78" s="2" t="s">
        <v>1199</v>
      </c>
      <c r="AS78" s="2" t="s">
        <v>1200</v>
      </c>
      <c r="AT78" s="2" t="s">
        <v>85</v>
      </c>
      <c r="AU78" s="5" t="s">
        <v>102</v>
      </c>
      <c r="AV78" s="2" t="s">
        <v>103</v>
      </c>
      <c r="AW78" s="2" t="s">
        <v>1193</v>
      </c>
      <c r="AX78" s="2" t="s">
        <v>1194</v>
      </c>
      <c r="AY78" s="2" t="s">
        <v>107</v>
      </c>
      <c r="AZ78" s="2"/>
      <c r="BA78" s="2"/>
      <c r="BB78" s="2"/>
      <c r="BC78" s="2"/>
      <c r="BD78" s="2"/>
      <c r="BE78" s="2"/>
      <c r="BF78" s="2"/>
      <c r="BG78" s="2"/>
      <c r="BH78" s="2"/>
      <c r="BI78" s="2"/>
      <c r="BJ78" s="2"/>
      <c r="BK78" s="2"/>
      <c r="BL78" s="2"/>
      <c r="BM78" s="2"/>
      <c r="BN78" s="2"/>
      <c r="BO78" s="2"/>
      <c r="BP78" s="2"/>
      <c r="BQ78" s="2"/>
      <c r="BR78" s="2"/>
      <c r="BS78" s="2"/>
      <c r="BT78" s="2"/>
      <c r="BU78" s="2"/>
      <c r="BV78" s="2"/>
      <c r="BW78" s="2"/>
      <c r="BX78" s="2" t="s">
        <v>107</v>
      </c>
      <c r="BY78" s="2" t="s">
        <v>107</v>
      </c>
      <c r="BZ78" s="2" t="s">
        <v>107</v>
      </c>
      <c r="CA78" s="2" t="s">
        <v>107</v>
      </c>
      <c r="CB78" s="2" t="s">
        <v>107</v>
      </c>
      <c r="CC78" s="2" t="s">
        <v>107</v>
      </c>
      <c r="CD78" s="2" t="s">
        <v>85</v>
      </c>
      <c r="CE78" s="2" t="s">
        <v>85</v>
      </c>
      <c r="CF78" s="2" t="s">
        <v>107</v>
      </c>
      <c r="CG78" s="2" t="s">
        <v>107</v>
      </c>
      <c r="CH78" s="2" t="s">
        <v>107</v>
      </c>
      <c r="CI78" s="2" t="s">
        <v>107</v>
      </c>
      <c r="CJ78" s="2" t="s">
        <v>107</v>
      </c>
      <c r="CK78" s="2" t="s">
        <v>85</v>
      </c>
      <c r="CL78" s="2" t="s">
        <v>85</v>
      </c>
      <c r="CM78" s="2" t="s">
        <v>85</v>
      </c>
    </row>
    <row r="79" spans="1:91" hidden="1" x14ac:dyDescent="0.5">
      <c r="A79" s="2" t="str">
        <f>"995491"</f>
        <v>995491</v>
      </c>
      <c r="B79" s="2" t="s">
        <v>1201</v>
      </c>
      <c r="C79" s="2" t="s">
        <v>99</v>
      </c>
      <c r="D79" s="2" t="s">
        <v>85</v>
      </c>
      <c r="E79" s="2" t="s">
        <v>85</v>
      </c>
      <c r="F79" s="7" t="s">
        <v>1400</v>
      </c>
      <c r="G79" s="2" t="s">
        <v>1395</v>
      </c>
      <c r="H79" s="2" t="s">
        <v>1202</v>
      </c>
      <c r="I79" s="2" t="s">
        <v>1203</v>
      </c>
      <c r="J79" s="2"/>
      <c r="K79" s="2" t="s">
        <v>83</v>
      </c>
      <c r="L79" s="2" t="s">
        <v>84</v>
      </c>
      <c r="M79" s="2">
        <v>57151763236</v>
      </c>
      <c r="N79" s="2">
        <v>151763236</v>
      </c>
      <c r="O79" s="2" t="s">
        <v>111</v>
      </c>
      <c r="P79" s="2" t="s">
        <v>1204</v>
      </c>
      <c r="Q79" s="2" t="s">
        <v>90</v>
      </c>
      <c r="R79" s="2" t="s">
        <v>1205</v>
      </c>
      <c r="S79" s="2" t="s">
        <v>1206</v>
      </c>
      <c r="T79" s="2">
        <v>27</v>
      </c>
      <c r="U79" s="2" t="s">
        <v>1207</v>
      </c>
      <c r="V79" s="2" t="s">
        <v>1208</v>
      </c>
      <c r="W79" s="2" t="s">
        <v>95</v>
      </c>
      <c r="X79" s="2">
        <v>2150</v>
      </c>
      <c r="Y79" s="2" t="s">
        <v>96</v>
      </c>
      <c r="Z79" s="2" t="str">
        <f>"02 8005 5756"</f>
        <v>02 8005 5756</v>
      </c>
      <c r="AA79" s="2" t="str">
        <f>"0419 509 809"</f>
        <v>0419 509 809</v>
      </c>
      <c r="AB79" s="2" t="s">
        <v>1209</v>
      </c>
      <c r="AC79" s="2" t="s">
        <v>1210</v>
      </c>
      <c r="AD79" s="4" t="s">
        <v>1055</v>
      </c>
      <c r="AE79" s="2" t="s">
        <v>138</v>
      </c>
      <c r="AF79" s="2" t="s">
        <v>235</v>
      </c>
      <c r="AG79" s="2" t="s">
        <v>1211</v>
      </c>
      <c r="AH79" s="5" t="s">
        <v>102</v>
      </c>
      <c r="AI79" s="5" t="s">
        <v>102</v>
      </c>
      <c r="AJ79" s="2">
        <v>0</v>
      </c>
      <c r="AK79" s="2" t="s">
        <v>85</v>
      </c>
      <c r="AL79" s="2">
        <v>0</v>
      </c>
      <c r="AM79" s="2">
        <v>8</v>
      </c>
      <c r="AN79" s="2">
        <v>5</v>
      </c>
      <c r="AO79" s="2">
        <v>5</v>
      </c>
      <c r="AP79" s="2" t="s">
        <v>103</v>
      </c>
      <c r="AQ79" s="2" t="s">
        <v>103</v>
      </c>
      <c r="AR79" s="2" t="s">
        <v>1212</v>
      </c>
      <c r="AS79" s="2" t="s">
        <v>1098</v>
      </c>
      <c r="AT79" s="2" t="s">
        <v>85</v>
      </c>
      <c r="AU79" s="5" t="s">
        <v>102</v>
      </c>
      <c r="AV79" s="2" t="s">
        <v>103</v>
      </c>
      <c r="AW79" s="2" t="s">
        <v>1205</v>
      </c>
      <c r="AX79" s="2" t="s">
        <v>92</v>
      </c>
      <c r="AY79" s="2" t="s">
        <v>107</v>
      </c>
      <c r="AZ79" s="2"/>
      <c r="BA79" s="2"/>
      <c r="BB79" s="2"/>
      <c r="BC79" s="2"/>
      <c r="BD79" s="2"/>
      <c r="BE79" s="2"/>
      <c r="BF79" s="2"/>
      <c r="BG79" s="2"/>
      <c r="BH79" s="2"/>
      <c r="BI79" s="2"/>
      <c r="BJ79" s="2"/>
      <c r="BK79" s="2"/>
      <c r="BL79" s="2"/>
      <c r="BM79" s="2"/>
      <c r="BN79" s="2"/>
      <c r="BO79" s="2"/>
      <c r="BP79" s="2"/>
      <c r="BQ79" s="2"/>
      <c r="BR79" s="2"/>
      <c r="BS79" s="2"/>
      <c r="BT79" s="2"/>
      <c r="BU79" s="2"/>
      <c r="BV79" s="2"/>
      <c r="BW79" s="2"/>
      <c r="BX79" s="2" t="s">
        <v>107</v>
      </c>
      <c r="BY79" s="2" t="s">
        <v>85</v>
      </c>
      <c r="BZ79" s="2" t="s">
        <v>85</v>
      </c>
      <c r="CA79" s="2" t="s">
        <v>85</v>
      </c>
      <c r="CB79" s="2" t="s">
        <v>85</v>
      </c>
      <c r="CC79" s="2" t="s">
        <v>85</v>
      </c>
      <c r="CD79" s="2" t="s">
        <v>85</v>
      </c>
      <c r="CE79" s="2" t="s">
        <v>85</v>
      </c>
      <c r="CF79" s="2" t="s">
        <v>85</v>
      </c>
      <c r="CG79" s="2" t="s">
        <v>85</v>
      </c>
      <c r="CH79" s="2" t="s">
        <v>85</v>
      </c>
      <c r="CI79" s="2" t="s">
        <v>85</v>
      </c>
      <c r="CJ79" s="2" t="s">
        <v>85</v>
      </c>
      <c r="CK79" s="2" t="s">
        <v>85</v>
      </c>
      <c r="CL79" s="2" t="s">
        <v>85</v>
      </c>
      <c r="CM79" s="2" t="s">
        <v>85</v>
      </c>
    </row>
    <row r="80" spans="1:91" hidden="1" x14ac:dyDescent="0.5">
      <c r="A80" s="2" t="str">
        <f>"995631"</f>
        <v>995631</v>
      </c>
      <c r="B80" s="2" t="s">
        <v>1213</v>
      </c>
      <c r="C80" s="2" t="s">
        <v>99</v>
      </c>
      <c r="D80" s="2" t="s">
        <v>85</v>
      </c>
      <c r="E80" s="2" t="s">
        <v>85</v>
      </c>
      <c r="F80" s="7" t="s">
        <v>1400</v>
      </c>
      <c r="G80" s="2" t="s">
        <v>1396</v>
      </c>
      <c r="H80" s="2" t="s">
        <v>1214</v>
      </c>
      <c r="I80" s="2" t="s">
        <v>1215</v>
      </c>
      <c r="J80" s="2"/>
      <c r="K80" s="2" t="s">
        <v>83</v>
      </c>
      <c r="L80" s="2" t="s">
        <v>84</v>
      </c>
      <c r="M80" s="2">
        <v>19963576591</v>
      </c>
      <c r="N80" s="2"/>
      <c r="O80" s="2" t="s">
        <v>226</v>
      </c>
      <c r="P80" s="2" t="s">
        <v>1216</v>
      </c>
      <c r="Q80" s="2" t="s">
        <v>90</v>
      </c>
      <c r="R80" s="2" t="s">
        <v>1217</v>
      </c>
      <c r="S80" s="2" t="s">
        <v>1217</v>
      </c>
      <c r="T80" s="2" t="s">
        <v>1218</v>
      </c>
      <c r="U80" s="2"/>
      <c r="V80" s="2" t="s">
        <v>1219</v>
      </c>
      <c r="W80" s="2" t="s">
        <v>95</v>
      </c>
      <c r="X80" s="2">
        <v>2452</v>
      </c>
      <c r="Y80" s="2" t="s">
        <v>96</v>
      </c>
      <c r="Z80" s="2" t="str">
        <f>"0404358210"</f>
        <v>0404358210</v>
      </c>
      <c r="AA80" s="2" t="str">
        <f>"0404358210"</f>
        <v>0404358210</v>
      </c>
      <c r="AB80" s="2" t="s">
        <v>1220</v>
      </c>
      <c r="AC80" s="2" t="s">
        <v>1221</v>
      </c>
      <c r="AD80" s="4" t="s">
        <v>1222</v>
      </c>
      <c r="AE80" s="2" t="s">
        <v>138</v>
      </c>
      <c r="AF80" s="2" t="s">
        <v>1223</v>
      </c>
      <c r="AG80" s="5" t="s">
        <v>102</v>
      </c>
      <c r="AH80" s="5" t="s">
        <v>102</v>
      </c>
      <c r="AI80" s="5" t="s">
        <v>102</v>
      </c>
      <c r="AJ80" s="2">
        <v>0</v>
      </c>
      <c r="AK80" s="2" t="s">
        <v>85</v>
      </c>
      <c r="AL80" s="2">
        <v>0</v>
      </c>
      <c r="AM80" s="2">
        <v>1</v>
      </c>
      <c r="AN80" s="2">
        <v>1</v>
      </c>
      <c r="AO80" s="2">
        <v>0</v>
      </c>
      <c r="AP80" s="2" t="s">
        <v>103</v>
      </c>
      <c r="AQ80" s="2" t="s">
        <v>103</v>
      </c>
      <c r="AR80" s="2" t="s">
        <v>1224</v>
      </c>
      <c r="AS80" s="2" t="s">
        <v>1225</v>
      </c>
      <c r="AT80" s="2" t="s">
        <v>85</v>
      </c>
      <c r="AU80" s="5" t="s">
        <v>102</v>
      </c>
      <c r="AV80" s="2" t="s">
        <v>103</v>
      </c>
      <c r="AW80" s="2" t="s">
        <v>1226</v>
      </c>
      <c r="AX80" s="2" t="s">
        <v>1227</v>
      </c>
      <c r="AY80" s="2" t="s">
        <v>107</v>
      </c>
      <c r="AZ80" s="2"/>
      <c r="BA80" s="2"/>
      <c r="BB80" s="2"/>
      <c r="BC80" s="2"/>
      <c r="BD80" s="2"/>
      <c r="BE80" s="2"/>
      <c r="BF80" s="2"/>
      <c r="BG80" s="2"/>
      <c r="BH80" s="2"/>
      <c r="BI80" s="2"/>
      <c r="BJ80" s="2"/>
      <c r="BK80" s="2"/>
      <c r="BL80" s="2"/>
      <c r="BM80" s="2"/>
      <c r="BN80" s="2"/>
      <c r="BO80" s="2"/>
      <c r="BP80" s="2"/>
      <c r="BQ80" s="2"/>
      <c r="BR80" s="2"/>
      <c r="BS80" s="2"/>
      <c r="BT80" s="2"/>
      <c r="BU80" s="2"/>
      <c r="BV80" s="2"/>
      <c r="BW80" s="2"/>
      <c r="BX80" s="2" t="s">
        <v>85</v>
      </c>
      <c r="BY80" s="2" t="s">
        <v>85</v>
      </c>
      <c r="BZ80" s="2" t="s">
        <v>85</v>
      </c>
      <c r="CA80" s="2" t="s">
        <v>107</v>
      </c>
      <c r="CB80" s="2" t="s">
        <v>107</v>
      </c>
      <c r="CC80" s="2" t="s">
        <v>85</v>
      </c>
      <c r="CD80" s="2" t="s">
        <v>85</v>
      </c>
      <c r="CE80" s="2" t="s">
        <v>85</v>
      </c>
      <c r="CF80" s="2" t="s">
        <v>85</v>
      </c>
      <c r="CG80" s="2" t="s">
        <v>85</v>
      </c>
      <c r="CH80" s="2" t="s">
        <v>85</v>
      </c>
      <c r="CI80" s="2" t="s">
        <v>85</v>
      </c>
      <c r="CJ80" s="2" t="s">
        <v>85</v>
      </c>
      <c r="CK80" s="2" t="s">
        <v>107</v>
      </c>
      <c r="CL80" s="2" t="s">
        <v>85</v>
      </c>
      <c r="CM80" s="2" t="s">
        <v>85</v>
      </c>
    </row>
    <row r="81" spans="1:91" hidden="1" x14ac:dyDescent="0.5">
      <c r="A81" s="2" t="str">
        <f>"995761"</f>
        <v>995761</v>
      </c>
      <c r="B81" s="2" t="s">
        <v>1228</v>
      </c>
      <c r="C81" s="2" t="s">
        <v>99</v>
      </c>
      <c r="D81" s="2" t="s">
        <v>85</v>
      </c>
      <c r="E81" s="2" t="s">
        <v>85</v>
      </c>
      <c r="F81" s="7" t="s">
        <v>1400</v>
      </c>
      <c r="G81" s="2" t="s">
        <v>1395</v>
      </c>
      <c r="H81" s="2" t="s">
        <v>1229</v>
      </c>
      <c r="I81" s="2">
        <v>19084175440</v>
      </c>
      <c r="J81" s="2"/>
      <c r="K81" s="2" t="s">
        <v>83</v>
      </c>
      <c r="L81" s="2" t="s">
        <v>84</v>
      </c>
      <c r="M81" s="2">
        <v>19084175440</v>
      </c>
      <c r="N81" s="2">
        <v>84175440</v>
      </c>
      <c r="O81" s="2" t="s">
        <v>111</v>
      </c>
      <c r="P81" s="2" t="s">
        <v>1230</v>
      </c>
      <c r="Q81" s="2" t="s">
        <v>90</v>
      </c>
      <c r="R81" s="2" t="s">
        <v>1231</v>
      </c>
      <c r="S81" s="2" t="s">
        <v>1232</v>
      </c>
      <c r="T81" s="2" t="s">
        <v>1233</v>
      </c>
      <c r="U81" s="2"/>
      <c r="V81" s="2" t="s">
        <v>1234</v>
      </c>
      <c r="W81" s="2" t="s">
        <v>95</v>
      </c>
      <c r="X81" s="2">
        <v>2168</v>
      </c>
      <c r="Y81" s="2" t="s">
        <v>96</v>
      </c>
      <c r="Z81" s="2" t="str">
        <f>"+614"</f>
        <v>+614</v>
      </c>
      <c r="AA81" s="2" t="str">
        <f>"14269090"</f>
        <v>14269090</v>
      </c>
      <c r="AB81" s="2" t="s">
        <v>1235</v>
      </c>
      <c r="AC81" s="2" t="s">
        <v>1236</v>
      </c>
      <c r="AD81" s="4" t="s">
        <v>1237</v>
      </c>
      <c r="AE81" s="2" t="s">
        <v>138</v>
      </c>
      <c r="AF81" s="2" t="s">
        <v>235</v>
      </c>
      <c r="AG81" s="2" t="s">
        <v>1238</v>
      </c>
      <c r="AH81" s="5" t="s">
        <v>102</v>
      </c>
      <c r="AI81" s="5" t="s">
        <v>102</v>
      </c>
      <c r="AJ81" s="2">
        <v>0</v>
      </c>
      <c r="AK81" s="2" t="s">
        <v>85</v>
      </c>
      <c r="AL81" s="2">
        <v>0</v>
      </c>
      <c r="AM81" s="2">
        <v>4</v>
      </c>
      <c r="AN81" s="2">
        <v>0</v>
      </c>
      <c r="AO81" s="2">
        <v>0</v>
      </c>
      <c r="AP81" s="2" t="s">
        <v>103</v>
      </c>
      <c r="AQ81" s="2" t="s">
        <v>103</v>
      </c>
      <c r="AR81" s="2" t="s">
        <v>1239</v>
      </c>
      <c r="AS81" s="2" t="s">
        <v>1240</v>
      </c>
      <c r="AT81" s="2" t="s">
        <v>85</v>
      </c>
      <c r="AU81" s="5" t="s">
        <v>102</v>
      </c>
      <c r="AV81" s="2" t="s">
        <v>103</v>
      </c>
      <c r="AW81" s="2" t="s">
        <v>1241</v>
      </c>
      <c r="AX81" s="2" t="s">
        <v>806</v>
      </c>
      <c r="AY81" s="2" t="s">
        <v>107</v>
      </c>
      <c r="AZ81" s="2"/>
      <c r="BA81" s="2"/>
      <c r="BB81" s="2"/>
      <c r="BC81" s="2"/>
      <c r="BD81" s="2"/>
      <c r="BE81" s="2"/>
      <c r="BF81" s="2"/>
      <c r="BG81" s="2"/>
      <c r="BH81" s="2"/>
      <c r="BI81" s="2"/>
      <c r="BJ81" s="2"/>
      <c r="BK81" s="2"/>
      <c r="BL81" s="2"/>
      <c r="BM81" s="2"/>
      <c r="BN81" s="2"/>
      <c r="BO81" s="2"/>
      <c r="BP81" s="2"/>
      <c r="BQ81" s="2"/>
      <c r="BR81" s="2"/>
      <c r="BS81" s="2"/>
      <c r="BT81" s="2"/>
      <c r="BU81" s="2"/>
      <c r="BV81" s="2"/>
      <c r="BW81" s="2"/>
      <c r="BX81" s="2" t="s">
        <v>107</v>
      </c>
      <c r="BY81" s="2" t="s">
        <v>107</v>
      </c>
      <c r="BZ81" s="2" t="s">
        <v>107</v>
      </c>
      <c r="CA81" s="2" t="s">
        <v>85</v>
      </c>
      <c r="CB81" s="2" t="s">
        <v>85</v>
      </c>
      <c r="CC81" s="2" t="s">
        <v>107</v>
      </c>
      <c r="CD81" s="2" t="s">
        <v>85</v>
      </c>
      <c r="CE81" s="2" t="s">
        <v>85</v>
      </c>
      <c r="CF81" s="2" t="s">
        <v>85</v>
      </c>
      <c r="CG81" s="2" t="s">
        <v>85</v>
      </c>
      <c r="CH81" s="2" t="s">
        <v>107</v>
      </c>
      <c r="CI81" s="2" t="s">
        <v>107</v>
      </c>
      <c r="CJ81" s="2" t="s">
        <v>85</v>
      </c>
      <c r="CK81" s="2" t="s">
        <v>85</v>
      </c>
      <c r="CL81" s="2" t="s">
        <v>85</v>
      </c>
      <c r="CM81" s="2" t="s">
        <v>85</v>
      </c>
    </row>
    <row r="82" spans="1:91" x14ac:dyDescent="0.5">
      <c r="A82" s="2" t="str">
        <f>"997591"</f>
        <v>997591</v>
      </c>
      <c r="B82" s="2" t="s">
        <v>1242</v>
      </c>
      <c r="C82" s="2" t="s">
        <v>137</v>
      </c>
      <c r="D82" s="2" t="s">
        <v>85</v>
      </c>
      <c r="E82" s="2" t="s">
        <v>85</v>
      </c>
      <c r="F82" s="2" t="s">
        <v>1402</v>
      </c>
      <c r="G82" s="2" t="s">
        <v>1395</v>
      </c>
      <c r="H82" s="2" t="s">
        <v>1243</v>
      </c>
      <c r="I82" s="2" t="s">
        <v>1244</v>
      </c>
      <c r="J82" s="2"/>
      <c r="K82" s="2" t="s">
        <v>240</v>
      </c>
      <c r="L82" s="2" t="s">
        <v>84</v>
      </c>
      <c r="M82" s="2">
        <v>88100520296</v>
      </c>
      <c r="N82" s="2">
        <v>100520296</v>
      </c>
      <c r="O82" s="2" t="s">
        <v>111</v>
      </c>
      <c r="P82" s="2" t="s">
        <v>95</v>
      </c>
      <c r="Q82" s="2" t="s">
        <v>90</v>
      </c>
      <c r="R82" s="2" t="s">
        <v>1245</v>
      </c>
      <c r="S82" s="2" t="s">
        <v>1246</v>
      </c>
      <c r="T82" s="2" t="s">
        <v>1247</v>
      </c>
      <c r="U82" s="2"/>
      <c r="V82" s="2" t="s">
        <v>1248</v>
      </c>
      <c r="W82" s="2" t="s">
        <v>95</v>
      </c>
      <c r="X82" s="2">
        <v>2113</v>
      </c>
      <c r="Y82" s="2" t="s">
        <v>96</v>
      </c>
      <c r="Z82" s="2" t="str">
        <f>"+61"</f>
        <v>+61</v>
      </c>
      <c r="AA82" s="2" t="str">
        <f>"439444948"</f>
        <v>439444948</v>
      </c>
      <c r="AB82" s="2" t="s">
        <v>1249</v>
      </c>
      <c r="AC82" s="2" t="s">
        <v>1250</v>
      </c>
      <c r="AD82" s="4" t="s">
        <v>1251</v>
      </c>
      <c r="AE82" s="2" t="s">
        <v>138</v>
      </c>
      <c r="AF82" s="2"/>
      <c r="AG82" s="2"/>
      <c r="AH82" s="2"/>
      <c r="AI82" s="2"/>
      <c r="AJ82" s="2"/>
      <c r="AK82" s="2"/>
      <c r="AL82" s="2"/>
      <c r="AM82" s="2"/>
      <c r="AN82" s="2"/>
      <c r="AO82" s="2"/>
      <c r="AP82" s="2"/>
      <c r="AQ82" s="2"/>
      <c r="AR82" s="2"/>
      <c r="AS82" s="2"/>
      <c r="AT82" s="2"/>
      <c r="AU82" s="2"/>
      <c r="AV82" s="2"/>
      <c r="AW82" s="2"/>
      <c r="AX82" s="2"/>
      <c r="AY82" s="2"/>
      <c r="AZ82" s="2" t="s">
        <v>1252</v>
      </c>
      <c r="BA82" s="2" t="s">
        <v>1253</v>
      </c>
      <c r="BB82" s="5" t="s">
        <v>102</v>
      </c>
      <c r="BC82" s="5" t="s">
        <v>102</v>
      </c>
      <c r="BD82" s="2">
        <v>0</v>
      </c>
      <c r="BE82" s="2" t="s">
        <v>85</v>
      </c>
      <c r="BF82" s="2">
        <v>0</v>
      </c>
      <c r="BG82" s="2">
        <v>144</v>
      </c>
      <c r="BH82" s="2">
        <v>144</v>
      </c>
      <c r="BI82" s="2">
        <v>0</v>
      </c>
      <c r="BJ82" s="2" t="s">
        <v>1254</v>
      </c>
      <c r="BK82" s="2" t="s">
        <v>1255</v>
      </c>
      <c r="BL82" s="2" t="s">
        <v>1256</v>
      </c>
      <c r="BM82" s="2" t="s">
        <v>103</v>
      </c>
      <c r="BN82" s="2" t="s">
        <v>103</v>
      </c>
      <c r="BO82" s="2" t="s">
        <v>1257</v>
      </c>
      <c r="BP82" s="2" t="s">
        <v>1258</v>
      </c>
      <c r="BQ82" s="2" t="s">
        <v>1259</v>
      </c>
      <c r="BR82" s="2" t="s">
        <v>85</v>
      </c>
      <c r="BS82" s="2" t="s">
        <v>854</v>
      </c>
      <c r="BT82" s="2" t="s">
        <v>103</v>
      </c>
      <c r="BU82" s="2" t="s">
        <v>1245</v>
      </c>
      <c r="BV82" s="2" t="s">
        <v>1260</v>
      </c>
      <c r="BW82" s="2" t="s">
        <v>107</v>
      </c>
      <c r="BX82" s="2" t="s">
        <v>107</v>
      </c>
      <c r="BY82" s="2" t="s">
        <v>107</v>
      </c>
      <c r="BZ82" s="2" t="s">
        <v>107</v>
      </c>
      <c r="CA82" s="2" t="s">
        <v>107</v>
      </c>
      <c r="CB82" s="2" t="s">
        <v>107</v>
      </c>
      <c r="CC82" s="2" t="s">
        <v>107</v>
      </c>
      <c r="CD82" s="2" t="s">
        <v>107</v>
      </c>
      <c r="CE82" s="2" t="s">
        <v>107</v>
      </c>
      <c r="CF82" s="2" t="s">
        <v>107</v>
      </c>
      <c r="CG82" s="2" t="s">
        <v>107</v>
      </c>
      <c r="CH82" s="2" t="s">
        <v>107</v>
      </c>
      <c r="CI82" s="2" t="s">
        <v>107</v>
      </c>
      <c r="CJ82" s="2" t="s">
        <v>107</v>
      </c>
      <c r="CK82" s="2" t="s">
        <v>107</v>
      </c>
      <c r="CL82" s="2" t="s">
        <v>107</v>
      </c>
      <c r="CM82" s="2" t="s">
        <v>107</v>
      </c>
    </row>
    <row r="83" spans="1:91" hidden="1" x14ac:dyDescent="0.5">
      <c r="A83" s="2" t="str">
        <f>"998531"</f>
        <v>998531</v>
      </c>
      <c r="B83" s="2" t="s">
        <v>1261</v>
      </c>
      <c r="C83" s="2" t="s">
        <v>99</v>
      </c>
      <c r="D83" s="2" t="s">
        <v>85</v>
      </c>
      <c r="E83" s="2" t="s">
        <v>85</v>
      </c>
      <c r="F83" s="7" t="s">
        <v>1400</v>
      </c>
      <c r="G83" s="2" t="s">
        <v>1395</v>
      </c>
      <c r="H83" s="2" t="s">
        <v>1262</v>
      </c>
      <c r="I83" s="2" t="s">
        <v>1263</v>
      </c>
      <c r="J83" s="2"/>
      <c r="K83" s="2" t="s">
        <v>83</v>
      </c>
      <c r="L83" s="2" t="s">
        <v>84</v>
      </c>
      <c r="M83" s="2">
        <v>23631117854</v>
      </c>
      <c r="N83" s="2">
        <v>631117854</v>
      </c>
      <c r="O83" s="2" t="s">
        <v>111</v>
      </c>
      <c r="P83" s="2" t="s">
        <v>1264</v>
      </c>
      <c r="Q83" s="2" t="s">
        <v>90</v>
      </c>
      <c r="R83" s="2" t="s">
        <v>1265</v>
      </c>
      <c r="S83" s="2" t="s">
        <v>558</v>
      </c>
      <c r="T83" s="2" t="s">
        <v>1266</v>
      </c>
      <c r="U83" s="2"/>
      <c r="V83" s="2" t="s">
        <v>558</v>
      </c>
      <c r="W83" s="2" t="s">
        <v>95</v>
      </c>
      <c r="X83" s="2">
        <v>2211</v>
      </c>
      <c r="Y83" s="2" t="s">
        <v>96</v>
      </c>
      <c r="Z83" s="2" t="str">
        <f>"0449943726"</f>
        <v>0449943726</v>
      </c>
      <c r="AA83" s="2" t="str">
        <f>"0449943726"</f>
        <v>0449943726</v>
      </c>
      <c r="AB83" s="2" t="s">
        <v>1267</v>
      </c>
      <c r="AC83" s="2" t="s">
        <v>1268</v>
      </c>
      <c r="AD83" s="4" t="s">
        <v>1269</v>
      </c>
      <c r="AE83" s="2" t="s">
        <v>138</v>
      </c>
      <c r="AF83" s="2" t="s">
        <v>235</v>
      </c>
      <c r="AG83" s="5" t="s">
        <v>102</v>
      </c>
      <c r="AH83" s="5" t="s">
        <v>102</v>
      </c>
      <c r="AI83" s="5" t="s">
        <v>102</v>
      </c>
      <c r="AJ83" s="2">
        <v>0</v>
      </c>
      <c r="AK83" s="2" t="s">
        <v>85</v>
      </c>
      <c r="AL83" s="2">
        <v>0</v>
      </c>
      <c r="AM83" s="2">
        <v>5</v>
      </c>
      <c r="AN83" s="2">
        <v>5</v>
      </c>
      <c r="AO83" s="2">
        <v>3</v>
      </c>
      <c r="AP83" s="2" t="s">
        <v>103</v>
      </c>
      <c r="AQ83" s="2" t="s">
        <v>103</v>
      </c>
      <c r="AR83" s="2" t="s">
        <v>1270</v>
      </c>
      <c r="AS83" s="2" t="s">
        <v>1271</v>
      </c>
      <c r="AT83" s="2" t="s">
        <v>85</v>
      </c>
      <c r="AU83" s="5" t="s">
        <v>102</v>
      </c>
      <c r="AV83" s="2" t="s">
        <v>103</v>
      </c>
      <c r="AW83" s="2" t="s">
        <v>1272</v>
      </c>
      <c r="AX83" s="2" t="s">
        <v>806</v>
      </c>
      <c r="AY83" s="2" t="s">
        <v>107</v>
      </c>
      <c r="AZ83" s="2"/>
      <c r="BA83" s="2"/>
      <c r="BB83" s="2"/>
      <c r="BC83" s="2"/>
      <c r="BD83" s="2"/>
      <c r="BE83" s="2"/>
      <c r="BF83" s="2"/>
      <c r="BG83" s="2"/>
      <c r="BH83" s="2"/>
      <c r="BI83" s="2"/>
      <c r="BJ83" s="2"/>
      <c r="BK83" s="2"/>
      <c r="BL83" s="2"/>
      <c r="BM83" s="2"/>
      <c r="BN83" s="2"/>
      <c r="BO83" s="2"/>
      <c r="BP83" s="2"/>
      <c r="BQ83" s="2"/>
      <c r="BR83" s="2"/>
      <c r="BS83" s="2"/>
      <c r="BT83" s="2"/>
      <c r="BU83" s="2"/>
      <c r="BV83" s="2"/>
      <c r="BW83" s="2"/>
      <c r="BX83" s="2" t="s">
        <v>107</v>
      </c>
      <c r="BY83" s="2" t="s">
        <v>85</v>
      </c>
      <c r="BZ83" s="2" t="s">
        <v>85</v>
      </c>
      <c r="CA83" s="2" t="s">
        <v>85</v>
      </c>
      <c r="CB83" s="2" t="s">
        <v>107</v>
      </c>
      <c r="CC83" s="2" t="s">
        <v>107</v>
      </c>
      <c r="CD83" s="2" t="s">
        <v>85</v>
      </c>
      <c r="CE83" s="2" t="s">
        <v>85</v>
      </c>
      <c r="CF83" s="2" t="s">
        <v>107</v>
      </c>
      <c r="CG83" s="2" t="s">
        <v>107</v>
      </c>
      <c r="CH83" s="2" t="s">
        <v>107</v>
      </c>
      <c r="CI83" s="2" t="s">
        <v>107</v>
      </c>
      <c r="CJ83" s="2" t="s">
        <v>107</v>
      </c>
      <c r="CK83" s="2" t="s">
        <v>107</v>
      </c>
      <c r="CL83" s="2" t="s">
        <v>85</v>
      </c>
      <c r="CM83" s="2" t="s">
        <v>85</v>
      </c>
    </row>
    <row r="84" spans="1:91" x14ac:dyDescent="0.5">
      <c r="A84" s="2" t="str">
        <f>"999661"</f>
        <v>999661</v>
      </c>
      <c r="B84" s="2" t="s">
        <v>1273</v>
      </c>
      <c r="C84" s="2" t="s">
        <v>137</v>
      </c>
      <c r="D84" s="2" t="s">
        <v>85</v>
      </c>
      <c r="E84" s="2" t="s">
        <v>107</v>
      </c>
      <c r="F84" s="2" t="s">
        <v>1402</v>
      </c>
      <c r="G84" s="2" t="s">
        <v>1395</v>
      </c>
      <c r="H84" s="2" t="s">
        <v>1274</v>
      </c>
      <c r="I84" s="2" t="s">
        <v>1275</v>
      </c>
      <c r="J84" s="2"/>
      <c r="K84" s="2" t="s">
        <v>240</v>
      </c>
      <c r="L84" s="2" t="s">
        <v>84</v>
      </c>
      <c r="M84" s="2">
        <v>82153382533</v>
      </c>
      <c r="N84" s="2">
        <v>153382533</v>
      </c>
      <c r="O84" s="2" t="s">
        <v>111</v>
      </c>
      <c r="P84" s="2" t="s">
        <v>1276</v>
      </c>
      <c r="Q84" s="2" t="s">
        <v>90</v>
      </c>
      <c r="R84" s="2" t="s">
        <v>1277</v>
      </c>
      <c r="S84" s="2" t="s">
        <v>408</v>
      </c>
      <c r="T84" s="2" t="s">
        <v>1278</v>
      </c>
      <c r="U84" s="2"/>
      <c r="V84" s="2" t="s">
        <v>378</v>
      </c>
      <c r="W84" s="2" t="s">
        <v>95</v>
      </c>
      <c r="X84" s="2">
        <v>2000</v>
      </c>
      <c r="Y84" s="2" t="s">
        <v>96</v>
      </c>
      <c r="Z84" s="2" t="str">
        <f>"1300399306"</f>
        <v>1300399306</v>
      </c>
      <c r="AA84" s="2" t="str">
        <f>"0423688408"</f>
        <v>0423688408</v>
      </c>
      <c r="AB84" s="2" t="s">
        <v>1279</v>
      </c>
      <c r="AC84" s="2" t="s">
        <v>1280</v>
      </c>
      <c r="AD84" s="4" t="s">
        <v>1281</v>
      </c>
      <c r="AE84" s="2" t="s">
        <v>138</v>
      </c>
      <c r="AF84" s="2"/>
      <c r="AG84" s="2"/>
      <c r="AH84" s="2"/>
      <c r="AI84" s="2"/>
      <c r="AJ84" s="2"/>
      <c r="AK84" s="2"/>
      <c r="AL84" s="2"/>
      <c r="AM84" s="2"/>
      <c r="AN84" s="2"/>
      <c r="AO84" s="2"/>
      <c r="AP84" s="2"/>
      <c r="AQ84" s="2"/>
      <c r="AR84" s="2"/>
      <c r="AS84" s="2"/>
      <c r="AT84" s="2"/>
      <c r="AU84" s="2"/>
      <c r="AV84" s="2"/>
      <c r="AW84" s="2"/>
      <c r="AX84" s="2"/>
      <c r="AY84" s="2"/>
      <c r="AZ84" s="2" t="s">
        <v>1282</v>
      </c>
      <c r="BA84" s="2" t="s">
        <v>1283</v>
      </c>
      <c r="BB84" s="5" t="s">
        <v>102</v>
      </c>
      <c r="BC84" s="2" t="s">
        <v>1096</v>
      </c>
      <c r="BD84" s="2">
        <v>44</v>
      </c>
      <c r="BE84" s="2" t="s">
        <v>85</v>
      </c>
      <c r="BF84" s="2">
        <v>45</v>
      </c>
      <c r="BG84" s="2">
        <v>289</v>
      </c>
      <c r="BH84" s="2">
        <v>63</v>
      </c>
      <c r="BI84" s="2">
        <v>223</v>
      </c>
      <c r="BJ84" s="2" t="s">
        <v>1284</v>
      </c>
      <c r="BK84" s="2" t="s">
        <v>1285</v>
      </c>
      <c r="BL84" s="2" t="s">
        <v>1286</v>
      </c>
      <c r="BM84" s="2" t="s">
        <v>103</v>
      </c>
      <c r="BN84" s="2" t="s">
        <v>103</v>
      </c>
      <c r="BO84" s="2" t="s">
        <v>1287</v>
      </c>
      <c r="BP84" s="2" t="s">
        <v>1288</v>
      </c>
      <c r="BQ84" s="2" t="s">
        <v>1287</v>
      </c>
      <c r="BR84" s="2" t="s">
        <v>85</v>
      </c>
      <c r="BS84" s="5" t="s">
        <v>102</v>
      </c>
      <c r="BT84" s="2" t="s">
        <v>103</v>
      </c>
      <c r="BU84" s="2" t="s">
        <v>1277</v>
      </c>
      <c r="BV84" s="2" t="s">
        <v>92</v>
      </c>
      <c r="BW84" s="2" t="s">
        <v>107</v>
      </c>
      <c r="BX84" s="2" t="s">
        <v>107</v>
      </c>
      <c r="BY84" s="2" t="s">
        <v>107</v>
      </c>
      <c r="BZ84" s="2" t="s">
        <v>107</v>
      </c>
      <c r="CA84" s="2" t="s">
        <v>107</v>
      </c>
      <c r="CB84" s="2" t="s">
        <v>107</v>
      </c>
      <c r="CC84" s="2" t="s">
        <v>107</v>
      </c>
      <c r="CD84" s="2" t="s">
        <v>107</v>
      </c>
      <c r="CE84" s="2" t="s">
        <v>85</v>
      </c>
      <c r="CF84" s="2" t="s">
        <v>107</v>
      </c>
      <c r="CG84" s="2" t="s">
        <v>107</v>
      </c>
      <c r="CH84" s="2" t="s">
        <v>107</v>
      </c>
      <c r="CI84" s="2" t="s">
        <v>107</v>
      </c>
      <c r="CJ84" s="2" t="s">
        <v>107</v>
      </c>
      <c r="CK84" s="2" t="s">
        <v>107</v>
      </c>
      <c r="CL84" s="2" t="s">
        <v>107</v>
      </c>
      <c r="CM84" s="2" t="s">
        <v>107</v>
      </c>
    </row>
    <row r="85" spans="1:91" hidden="1" x14ac:dyDescent="0.5">
      <c r="A85" s="2" t="str">
        <f>"1001761"</f>
        <v>1001761</v>
      </c>
      <c r="B85" s="2" t="s">
        <v>1289</v>
      </c>
      <c r="C85" s="2" t="s">
        <v>99</v>
      </c>
      <c r="D85" s="2" t="s">
        <v>85</v>
      </c>
      <c r="E85" s="2" t="s">
        <v>85</v>
      </c>
      <c r="F85" s="7" t="s">
        <v>1400</v>
      </c>
      <c r="G85" s="2" t="s">
        <v>1395</v>
      </c>
      <c r="H85" s="2" t="s">
        <v>1290</v>
      </c>
      <c r="I85" s="2" t="s">
        <v>1291</v>
      </c>
      <c r="J85" s="2"/>
      <c r="K85" s="2" t="s">
        <v>240</v>
      </c>
      <c r="L85" s="2" t="s">
        <v>84</v>
      </c>
      <c r="M85" s="2">
        <v>50431994865</v>
      </c>
      <c r="N85" s="2"/>
      <c r="O85" s="2" t="s">
        <v>188</v>
      </c>
      <c r="P85" s="2" t="s">
        <v>378</v>
      </c>
      <c r="Q85" s="2"/>
      <c r="R85" s="2" t="s">
        <v>1292</v>
      </c>
      <c r="S85" s="2" t="s">
        <v>171</v>
      </c>
      <c r="T85" s="2" t="s">
        <v>1293</v>
      </c>
      <c r="U85" s="2"/>
      <c r="V85" s="2" t="s">
        <v>1294</v>
      </c>
      <c r="W85" s="2" t="s">
        <v>95</v>
      </c>
      <c r="X85" s="2">
        <v>2161</v>
      </c>
      <c r="Y85" s="2" t="s">
        <v>96</v>
      </c>
      <c r="Z85" s="2" t="str">
        <f>"0498 007 073"</f>
        <v>0498 007 073</v>
      </c>
      <c r="AA85" s="2" t="str">
        <f>"0498 007 073"</f>
        <v>0498 007 073</v>
      </c>
      <c r="AB85" s="2" t="s">
        <v>1295</v>
      </c>
      <c r="AC85" s="2" t="s">
        <v>1296</v>
      </c>
      <c r="AD85" s="4" t="s">
        <v>1297</v>
      </c>
      <c r="AE85" s="2" t="s">
        <v>138</v>
      </c>
      <c r="AF85" s="2" t="s">
        <v>1298</v>
      </c>
      <c r="AG85" s="2" t="s">
        <v>1299</v>
      </c>
      <c r="AH85" s="2" t="s">
        <v>1300</v>
      </c>
      <c r="AI85" s="5" t="s">
        <v>102</v>
      </c>
      <c r="AJ85" s="2">
        <v>0</v>
      </c>
      <c r="AK85" s="2" t="s">
        <v>85</v>
      </c>
      <c r="AL85" s="2">
        <v>0</v>
      </c>
      <c r="AM85" s="2">
        <v>10</v>
      </c>
      <c r="AN85" s="2">
        <v>7</v>
      </c>
      <c r="AO85" s="2">
        <v>7</v>
      </c>
      <c r="AP85" s="2" t="s">
        <v>103</v>
      </c>
      <c r="AQ85" s="2" t="s">
        <v>103</v>
      </c>
      <c r="AR85" s="2" t="s">
        <v>1301</v>
      </c>
      <c r="AS85" s="2" t="s">
        <v>1302</v>
      </c>
      <c r="AT85" s="2" t="s">
        <v>85</v>
      </c>
      <c r="AU85" s="5" t="s">
        <v>102</v>
      </c>
      <c r="AV85" s="2" t="s">
        <v>103</v>
      </c>
      <c r="AW85" s="2" t="s">
        <v>1292</v>
      </c>
      <c r="AX85" s="2" t="s">
        <v>171</v>
      </c>
      <c r="AY85" s="2" t="s">
        <v>107</v>
      </c>
      <c r="AZ85" s="2"/>
      <c r="BA85" s="2"/>
      <c r="BB85" s="2"/>
      <c r="BC85" s="2"/>
      <c r="BD85" s="2"/>
      <c r="BE85" s="2"/>
      <c r="BF85" s="2"/>
      <c r="BG85" s="2"/>
      <c r="BH85" s="2"/>
      <c r="BI85" s="2"/>
      <c r="BJ85" s="2"/>
      <c r="BK85" s="2"/>
      <c r="BL85" s="2"/>
      <c r="BM85" s="2"/>
      <c r="BN85" s="2"/>
      <c r="BO85" s="2"/>
      <c r="BP85" s="2"/>
      <c r="BQ85" s="2"/>
      <c r="BR85" s="2"/>
      <c r="BS85" s="2"/>
      <c r="BT85" s="2"/>
      <c r="BU85" s="2"/>
      <c r="BV85" s="2"/>
      <c r="BW85" s="2"/>
      <c r="BX85" s="2" t="s">
        <v>107</v>
      </c>
      <c r="BY85" s="2" t="s">
        <v>107</v>
      </c>
      <c r="BZ85" s="2" t="s">
        <v>107</v>
      </c>
      <c r="CA85" s="2" t="s">
        <v>107</v>
      </c>
      <c r="CB85" s="2" t="s">
        <v>107</v>
      </c>
      <c r="CC85" s="2" t="s">
        <v>107</v>
      </c>
      <c r="CD85" s="2" t="s">
        <v>85</v>
      </c>
      <c r="CE85" s="2" t="s">
        <v>85</v>
      </c>
      <c r="CF85" s="2" t="s">
        <v>107</v>
      </c>
      <c r="CG85" s="2" t="s">
        <v>107</v>
      </c>
      <c r="CH85" s="2" t="s">
        <v>107</v>
      </c>
      <c r="CI85" s="2" t="s">
        <v>107</v>
      </c>
      <c r="CJ85" s="2" t="s">
        <v>107</v>
      </c>
      <c r="CK85" s="2" t="s">
        <v>107</v>
      </c>
      <c r="CL85" s="2" t="s">
        <v>107</v>
      </c>
      <c r="CM85" s="2" t="s">
        <v>85</v>
      </c>
    </row>
    <row r="86" spans="1:91" hidden="1" x14ac:dyDescent="0.5">
      <c r="A86" s="2" t="str">
        <f>"1002981"</f>
        <v>1002981</v>
      </c>
      <c r="B86" s="2" t="s">
        <v>1303</v>
      </c>
      <c r="C86" s="2" t="s">
        <v>99</v>
      </c>
      <c r="D86" s="2" t="s">
        <v>85</v>
      </c>
      <c r="E86" s="2" t="s">
        <v>85</v>
      </c>
      <c r="F86" s="7" t="s">
        <v>1400</v>
      </c>
      <c r="G86" s="2" t="s">
        <v>1395</v>
      </c>
      <c r="H86" s="2" t="s">
        <v>1304</v>
      </c>
      <c r="I86" s="2" t="s">
        <v>1305</v>
      </c>
      <c r="J86" s="2"/>
      <c r="K86" s="2" t="s">
        <v>83</v>
      </c>
      <c r="L86" s="2" t="s">
        <v>84</v>
      </c>
      <c r="M86" s="2">
        <v>50159309181</v>
      </c>
      <c r="N86" s="2">
        <v>159309181</v>
      </c>
      <c r="O86" s="2" t="s">
        <v>111</v>
      </c>
      <c r="P86" s="2" t="s">
        <v>1306</v>
      </c>
      <c r="Q86" s="2" t="s">
        <v>90</v>
      </c>
      <c r="R86" s="2" t="s">
        <v>1307</v>
      </c>
      <c r="S86" s="2" t="s">
        <v>92</v>
      </c>
      <c r="T86" s="2" t="s">
        <v>1308</v>
      </c>
      <c r="U86" s="2"/>
      <c r="V86" s="2" t="s">
        <v>1309</v>
      </c>
      <c r="W86" s="2" t="s">
        <v>95</v>
      </c>
      <c r="X86" s="2">
        <v>2761</v>
      </c>
      <c r="Y86" s="2" t="s">
        <v>96</v>
      </c>
      <c r="Z86" s="2" t="str">
        <f>"420488108"</f>
        <v>420488108</v>
      </c>
      <c r="AA86" s="2" t="str">
        <f>"0420488108"</f>
        <v>0420488108</v>
      </c>
      <c r="AB86" s="2" t="s">
        <v>1310</v>
      </c>
      <c r="AC86" s="2"/>
      <c r="AD86" s="4" t="s">
        <v>1311</v>
      </c>
      <c r="AE86" s="2" t="s">
        <v>138</v>
      </c>
      <c r="AF86" s="2" t="s">
        <v>1312</v>
      </c>
      <c r="AG86" s="2" t="s">
        <v>1313</v>
      </c>
      <c r="AH86" s="5" t="s">
        <v>102</v>
      </c>
      <c r="AI86" s="5" t="s">
        <v>102</v>
      </c>
      <c r="AJ86" s="2">
        <v>0</v>
      </c>
      <c r="AK86" s="2" t="s">
        <v>85</v>
      </c>
      <c r="AL86" s="2">
        <v>0</v>
      </c>
      <c r="AM86" s="2">
        <v>5</v>
      </c>
      <c r="AN86" s="2">
        <v>5</v>
      </c>
      <c r="AO86" s="2">
        <v>5</v>
      </c>
      <c r="AP86" s="2" t="s">
        <v>103</v>
      </c>
      <c r="AQ86" s="2" t="s">
        <v>103</v>
      </c>
      <c r="AR86" s="2" t="s">
        <v>1314</v>
      </c>
      <c r="AS86" s="2" t="s">
        <v>1315</v>
      </c>
      <c r="AT86" s="2" t="s">
        <v>85</v>
      </c>
      <c r="AU86" s="5" t="s">
        <v>102</v>
      </c>
      <c r="AV86" s="2" t="s">
        <v>103</v>
      </c>
      <c r="AW86" s="2" t="s">
        <v>1316</v>
      </c>
      <c r="AX86" s="2" t="s">
        <v>92</v>
      </c>
      <c r="AY86" s="2" t="s">
        <v>107</v>
      </c>
      <c r="AZ86" s="2"/>
      <c r="BA86" s="2"/>
      <c r="BB86" s="2"/>
      <c r="BC86" s="2"/>
      <c r="BD86" s="2"/>
      <c r="BE86" s="2"/>
      <c r="BF86" s="2"/>
      <c r="BG86" s="2"/>
      <c r="BH86" s="2"/>
      <c r="BI86" s="2"/>
      <c r="BJ86" s="2"/>
      <c r="BK86" s="2"/>
      <c r="BL86" s="2"/>
      <c r="BM86" s="2"/>
      <c r="BN86" s="2"/>
      <c r="BO86" s="2"/>
      <c r="BP86" s="2"/>
      <c r="BQ86" s="2"/>
      <c r="BR86" s="2"/>
      <c r="BS86" s="2"/>
      <c r="BT86" s="2"/>
      <c r="BU86" s="2"/>
      <c r="BV86" s="2"/>
      <c r="BW86" s="2"/>
      <c r="BX86" s="2" t="s">
        <v>107</v>
      </c>
      <c r="BY86" s="2" t="s">
        <v>107</v>
      </c>
      <c r="BZ86" s="2" t="s">
        <v>107</v>
      </c>
      <c r="CA86" s="2" t="s">
        <v>107</v>
      </c>
      <c r="CB86" s="2" t="s">
        <v>107</v>
      </c>
      <c r="CC86" s="2" t="s">
        <v>107</v>
      </c>
      <c r="CD86" s="2" t="s">
        <v>85</v>
      </c>
      <c r="CE86" s="2" t="s">
        <v>85</v>
      </c>
      <c r="CF86" s="2" t="s">
        <v>107</v>
      </c>
      <c r="CG86" s="2" t="s">
        <v>107</v>
      </c>
      <c r="CH86" s="2" t="s">
        <v>107</v>
      </c>
      <c r="CI86" s="2" t="s">
        <v>107</v>
      </c>
      <c r="CJ86" s="2" t="s">
        <v>107</v>
      </c>
      <c r="CK86" s="2" t="s">
        <v>107</v>
      </c>
      <c r="CL86" s="2" t="s">
        <v>107</v>
      </c>
      <c r="CM86" s="2" t="s">
        <v>107</v>
      </c>
    </row>
    <row r="87" spans="1:91" hidden="1" x14ac:dyDescent="0.5">
      <c r="A87" s="2" t="str">
        <f>"1003731"</f>
        <v>1003731</v>
      </c>
      <c r="B87" s="2" t="s">
        <v>1317</v>
      </c>
      <c r="C87" s="2" t="s">
        <v>99</v>
      </c>
      <c r="D87" s="2" t="s">
        <v>85</v>
      </c>
      <c r="E87" s="2" t="s">
        <v>85</v>
      </c>
      <c r="F87" s="7" t="s">
        <v>1400</v>
      </c>
      <c r="G87" s="2" t="s">
        <v>1395</v>
      </c>
      <c r="H87" s="2" t="s">
        <v>1318</v>
      </c>
      <c r="I87" s="2"/>
      <c r="J87" s="2"/>
      <c r="K87" s="2" t="s">
        <v>240</v>
      </c>
      <c r="L87" s="2" t="s">
        <v>84</v>
      </c>
      <c r="M87" s="2">
        <v>31617241791</v>
      </c>
      <c r="N87" s="2">
        <v>617241791</v>
      </c>
      <c r="O87" s="2" t="s">
        <v>111</v>
      </c>
      <c r="P87" s="2" t="s">
        <v>1319</v>
      </c>
      <c r="Q87" s="2" t="s">
        <v>90</v>
      </c>
      <c r="R87" s="2" t="s">
        <v>1320</v>
      </c>
      <c r="S87" s="2" t="s">
        <v>229</v>
      </c>
      <c r="T87" s="2" t="s">
        <v>1321</v>
      </c>
      <c r="U87" s="2"/>
      <c r="V87" s="2" t="s">
        <v>1322</v>
      </c>
      <c r="W87" s="2" t="s">
        <v>95</v>
      </c>
      <c r="X87" s="2">
        <v>2196</v>
      </c>
      <c r="Y87" s="2" t="s">
        <v>96</v>
      </c>
      <c r="Z87" s="2" t="str">
        <f>"0280571760"</f>
        <v>0280571760</v>
      </c>
      <c r="AA87" s="2" t="str">
        <f>"0426806793"</f>
        <v>0426806793</v>
      </c>
      <c r="AB87" s="2" t="s">
        <v>1323</v>
      </c>
      <c r="AC87" s="2" t="s">
        <v>1324</v>
      </c>
      <c r="AD87" s="4" t="s">
        <v>1325</v>
      </c>
      <c r="AE87" s="2" t="s">
        <v>138</v>
      </c>
      <c r="AF87" s="2" t="s">
        <v>1326</v>
      </c>
      <c r="AG87" s="2" t="s">
        <v>1327</v>
      </c>
      <c r="AH87" s="5" t="s">
        <v>102</v>
      </c>
      <c r="AI87" s="5" t="s">
        <v>102</v>
      </c>
      <c r="AJ87" s="2">
        <v>0</v>
      </c>
      <c r="AK87" s="2" t="s">
        <v>85</v>
      </c>
      <c r="AL87" s="2">
        <v>10</v>
      </c>
      <c r="AM87" s="2">
        <v>10</v>
      </c>
      <c r="AN87" s="2">
        <v>10</v>
      </c>
      <c r="AO87" s="2">
        <v>10</v>
      </c>
      <c r="AP87" s="2" t="s">
        <v>103</v>
      </c>
      <c r="AQ87" s="2" t="s">
        <v>103</v>
      </c>
      <c r="AR87" s="2" t="s">
        <v>1328</v>
      </c>
      <c r="AS87" s="2" t="s">
        <v>1329</v>
      </c>
      <c r="AT87" s="2" t="s">
        <v>85</v>
      </c>
      <c r="AU87" s="5" t="s">
        <v>102</v>
      </c>
      <c r="AV87" s="2" t="s">
        <v>103</v>
      </c>
      <c r="AW87" s="2" t="s">
        <v>1330</v>
      </c>
      <c r="AX87" s="2" t="s">
        <v>1331</v>
      </c>
      <c r="AY87" s="2" t="s">
        <v>107</v>
      </c>
      <c r="AZ87" s="2"/>
      <c r="BA87" s="2"/>
      <c r="BB87" s="2"/>
      <c r="BC87" s="2"/>
      <c r="BD87" s="2"/>
      <c r="BE87" s="2"/>
      <c r="BF87" s="2"/>
      <c r="BG87" s="2"/>
      <c r="BH87" s="2"/>
      <c r="BI87" s="2"/>
      <c r="BJ87" s="2"/>
      <c r="BK87" s="2"/>
      <c r="BL87" s="2"/>
      <c r="BM87" s="2"/>
      <c r="BN87" s="2"/>
      <c r="BO87" s="2"/>
      <c r="BP87" s="2"/>
      <c r="BQ87" s="2"/>
      <c r="BR87" s="2"/>
      <c r="BS87" s="2"/>
      <c r="BT87" s="2"/>
      <c r="BU87" s="2"/>
      <c r="BV87" s="2"/>
      <c r="BW87" s="2"/>
      <c r="BX87" s="2" t="s">
        <v>107</v>
      </c>
      <c r="BY87" s="2" t="s">
        <v>107</v>
      </c>
      <c r="BZ87" s="2" t="s">
        <v>107</v>
      </c>
      <c r="CA87" s="2" t="s">
        <v>107</v>
      </c>
      <c r="CB87" s="2" t="s">
        <v>107</v>
      </c>
      <c r="CC87" s="2" t="s">
        <v>107</v>
      </c>
      <c r="CD87" s="2" t="s">
        <v>85</v>
      </c>
      <c r="CE87" s="2" t="s">
        <v>85</v>
      </c>
      <c r="CF87" s="2" t="s">
        <v>107</v>
      </c>
      <c r="CG87" s="2" t="s">
        <v>107</v>
      </c>
      <c r="CH87" s="2" t="s">
        <v>107</v>
      </c>
      <c r="CI87" s="2" t="s">
        <v>107</v>
      </c>
      <c r="CJ87" s="2" t="s">
        <v>85</v>
      </c>
      <c r="CK87" s="2" t="s">
        <v>85</v>
      </c>
      <c r="CL87" s="2" t="s">
        <v>85</v>
      </c>
      <c r="CM87" s="2" t="s">
        <v>85</v>
      </c>
    </row>
    <row r="88" spans="1:91" hidden="1" x14ac:dyDescent="0.5">
      <c r="A88" s="2" t="str">
        <f>"1003761"</f>
        <v>1003761</v>
      </c>
      <c r="B88" s="2" t="s">
        <v>1332</v>
      </c>
      <c r="C88" s="2" t="s">
        <v>99</v>
      </c>
      <c r="D88" s="2" t="s">
        <v>85</v>
      </c>
      <c r="E88" s="2" t="s">
        <v>85</v>
      </c>
      <c r="F88" s="7" t="s">
        <v>1400</v>
      </c>
      <c r="G88" s="2" t="s">
        <v>1395</v>
      </c>
      <c r="H88" s="2" t="s">
        <v>1333</v>
      </c>
      <c r="I88" s="2" t="s">
        <v>1333</v>
      </c>
      <c r="J88" s="2"/>
      <c r="K88" s="2" t="s">
        <v>240</v>
      </c>
      <c r="L88" s="2" t="s">
        <v>84</v>
      </c>
      <c r="M88" s="2">
        <v>50634820054</v>
      </c>
      <c r="N88" s="2">
        <v>634820054</v>
      </c>
      <c r="O88" s="2" t="s">
        <v>111</v>
      </c>
      <c r="P88" s="2" t="s">
        <v>1334</v>
      </c>
      <c r="Q88" s="2" t="s">
        <v>90</v>
      </c>
      <c r="R88" s="2" t="s">
        <v>1335</v>
      </c>
      <c r="S88" s="2" t="s">
        <v>92</v>
      </c>
      <c r="T88" s="2" t="s">
        <v>1336</v>
      </c>
      <c r="U88" s="2"/>
      <c r="V88" s="2" t="s">
        <v>1337</v>
      </c>
      <c r="W88" s="2" t="s">
        <v>95</v>
      </c>
      <c r="X88" s="2">
        <v>2137</v>
      </c>
      <c r="Y88" s="2" t="s">
        <v>96</v>
      </c>
      <c r="Z88" s="2" t="str">
        <f>"0422530195"</f>
        <v>0422530195</v>
      </c>
      <c r="AA88" s="2" t="str">
        <f>"0422530195"</f>
        <v>0422530195</v>
      </c>
      <c r="AB88" s="2" t="s">
        <v>1338</v>
      </c>
      <c r="AC88" s="2" t="s">
        <v>1339</v>
      </c>
      <c r="AD88" s="4" t="s">
        <v>1340</v>
      </c>
      <c r="AE88" s="2" t="s">
        <v>138</v>
      </c>
      <c r="AF88" s="2" t="s">
        <v>1341</v>
      </c>
      <c r="AG88" s="2" t="s">
        <v>1342</v>
      </c>
      <c r="AH88" s="5" t="s">
        <v>102</v>
      </c>
      <c r="AI88" s="5" t="s">
        <v>102</v>
      </c>
      <c r="AJ88" s="2">
        <v>0</v>
      </c>
      <c r="AK88" s="2" t="s">
        <v>85</v>
      </c>
      <c r="AL88" s="2">
        <v>0</v>
      </c>
      <c r="AM88" s="2">
        <v>12</v>
      </c>
      <c r="AN88" s="2">
        <v>0</v>
      </c>
      <c r="AO88" s="2">
        <v>3</v>
      </c>
      <c r="AP88" s="2" t="s">
        <v>103</v>
      </c>
      <c r="AQ88" s="2" t="s">
        <v>103</v>
      </c>
      <c r="AR88" s="2" t="s">
        <v>1343</v>
      </c>
      <c r="AS88" s="2" t="s">
        <v>1344</v>
      </c>
      <c r="AT88" s="2" t="s">
        <v>85</v>
      </c>
      <c r="AU88" s="5" t="s">
        <v>102</v>
      </c>
      <c r="AV88" s="2" t="s">
        <v>103</v>
      </c>
      <c r="AW88" s="2" t="s">
        <v>1335</v>
      </c>
      <c r="AX88" s="2" t="s">
        <v>1345</v>
      </c>
      <c r="AY88" s="2" t="s">
        <v>107</v>
      </c>
      <c r="AZ88" s="2"/>
      <c r="BA88" s="2"/>
      <c r="BB88" s="2"/>
      <c r="BC88" s="2"/>
      <c r="BD88" s="2"/>
      <c r="BE88" s="2"/>
      <c r="BF88" s="2"/>
      <c r="BG88" s="2"/>
      <c r="BH88" s="2"/>
      <c r="BI88" s="2"/>
      <c r="BJ88" s="2"/>
      <c r="BK88" s="2"/>
      <c r="BL88" s="2"/>
      <c r="BM88" s="2"/>
      <c r="BN88" s="2"/>
      <c r="BO88" s="2"/>
      <c r="BP88" s="2"/>
      <c r="BQ88" s="2"/>
      <c r="BR88" s="2"/>
      <c r="BS88" s="2"/>
      <c r="BT88" s="2"/>
      <c r="BU88" s="2"/>
      <c r="BV88" s="2"/>
      <c r="BW88" s="2"/>
      <c r="BX88" s="2" t="s">
        <v>107</v>
      </c>
      <c r="BY88" s="2" t="s">
        <v>107</v>
      </c>
      <c r="BZ88" s="2" t="s">
        <v>107</v>
      </c>
      <c r="CA88" s="2" t="s">
        <v>107</v>
      </c>
      <c r="CB88" s="2" t="s">
        <v>107</v>
      </c>
      <c r="CC88" s="2" t="s">
        <v>107</v>
      </c>
      <c r="CD88" s="2" t="s">
        <v>85</v>
      </c>
      <c r="CE88" s="2" t="s">
        <v>85</v>
      </c>
      <c r="CF88" s="2" t="s">
        <v>107</v>
      </c>
      <c r="CG88" s="2" t="s">
        <v>107</v>
      </c>
      <c r="CH88" s="2" t="s">
        <v>107</v>
      </c>
      <c r="CI88" s="2" t="s">
        <v>107</v>
      </c>
      <c r="CJ88" s="2" t="s">
        <v>107</v>
      </c>
      <c r="CK88" s="2" t="s">
        <v>107</v>
      </c>
      <c r="CL88" s="2" t="s">
        <v>107</v>
      </c>
      <c r="CM88" s="2" t="s">
        <v>107</v>
      </c>
    </row>
    <row r="89" spans="1:91" hidden="1" x14ac:dyDescent="0.5">
      <c r="A89" s="2" t="str">
        <f>"1004641"</f>
        <v>1004641</v>
      </c>
      <c r="B89" s="2" t="s">
        <v>1346</v>
      </c>
      <c r="C89" s="2" t="s">
        <v>99</v>
      </c>
      <c r="D89" s="2" t="s">
        <v>85</v>
      </c>
      <c r="E89" s="2" t="s">
        <v>85</v>
      </c>
      <c r="F89" s="7" t="s">
        <v>1400</v>
      </c>
      <c r="G89" s="2" t="s">
        <v>1398</v>
      </c>
      <c r="H89" s="2" t="s">
        <v>1347</v>
      </c>
      <c r="I89" s="2" t="s">
        <v>1348</v>
      </c>
      <c r="J89" s="2"/>
      <c r="K89" s="2" t="s">
        <v>240</v>
      </c>
      <c r="L89" s="2" t="s">
        <v>84</v>
      </c>
      <c r="M89" s="2">
        <v>30759213257</v>
      </c>
      <c r="N89" s="2"/>
      <c r="O89" s="2" t="s">
        <v>226</v>
      </c>
      <c r="P89" s="2" t="s">
        <v>1349</v>
      </c>
      <c r="Q89" s="2" t="s">
        <v>129</v>
      </c>
      <c r="R89" s="2" t="s">
        <v>1350</v>
      </c>
      <c r="S89" s="2" t="s">
        <v>1351</v>
      </c>
      <c r="T89" s="2" t="s">
        <v>1352</v>
      </c>
      <c r="U89" s="2"/>
      <c r="V89" s="2" t="s">
        <v>1353</v>
      </c>
      <c r="W89" s="2" t="s">
        <v>95</v>
      </c>
      <c r="X89" s="2">
        <v>2535</v>
      </c>
      <c r="Y89" s="2" t="s">
        <v>96</v>
      </c>
      <c r="Z89" s="2" t="str">
        <f>"0427415399"</f>
        <v>0427415399</v>
      </c>
      <c r="AA89" s="2" t="str">
        <f>"0427415399"</f>
        <v>0427415399</v>
      </c>
      <c r="AB89" s="2" t="s">
        <v>1354</v>
      </c>
      <c r="AC89" s="2"/>
      <c r="AD89" s="4" t="s">
        <v>264</v>
      </c>
      <c r="AE89" s="2" t="s">
        <v>138</v>
      </c>
      <c r="AF89" s="2" t="s">
        <v>1355</v>
      </c>
      <c r="AG89" s="5" t="s">
        <v>102</v>
      </c>
      <c r="AH89" s="5" t="s">
        <v>102</v>
      </c>
      <c r="AI89" s="5" t="s">
        <v>102</v>
      </c>
      <c r="AJ89" s="2">
        <v>1</v>
      </c>
      <c r="AK89" s="2" t="s">
        <v>85</v>
      </c>
      <c r="AL89" s="2">
        <v>0</v>
      </c>
      <c r="AM89" s="2">
        <v>3</v>
      </c>
      <c r="AN89" s="2">
        <v>3</v>
      </c>
      <c r="AO89" s="2">
        <v>3</v>
      </c>
      <c r="AP89" s="2" t="s">
        <v>103</v>
      </c>
      <c r="AQ89" s="2" t="s">
        <v>103</v>
      </c>
      <c r="AR89" s="2" t="s">
        <v>1356</v>
      </c>
      <c r="AS89" s="2" t="s">
        <v>1357</v>
      </c>
      <c r="AT89" s="2" t="s">
        <v>85</v>
      </c>
      <c r="AU89" s="5" t="s">
        <v>102</v>
      </c>
      <c r="AV89" s="2" t="s">
        <v>103</v>
      </c>
      <c r="AW89" s="2" t="s">
        <v>1358</v>
      </c>
      <c r="AX89" s="2" t="s">
        <v>1351</v>
      </c>
      <c r="AY89" s="2" t="s">
        <v>107</v>
      </c>
      <c r="AZ89" s="2"/>
      <c r="BA89" s="2"/>
      <c r="BB89" s="2"/>
      <c r="BC89" s="2"/>
      <c r="BD89" s="2"/>
      <c r="BE89" s="2"/>
      <c r="BF89" s="2"/>
      <c r="BG89" s="2"/>
      <c r="BH89" s="2"/>
      <c r="BI89" s="2"/>
      <c r="BJ89" s="2"/>
      <c r="BK89" s="2"/>
      <c r="BL89" s="2"/>
      <c r="BM89" s="2"/>
      <c r="BN89" s="2"/>
      <c r="BO89" s="2"/>
      <c r="BP89" s="2"/>
      <c r="BQ89" s="2"/>
      <c r="BR89" s="2"/>
      <c r="BS89" s="2"/>
      <c r="BT89" s="2"/>
      <c r="BU89" s="2"/>
      <c r="BV89" s="2"/>
      <c r="BW89" s="2"/>
      <c r="BX89" s="2" t="s">
        <v>107</v>
      </c>
      <c r="BY89" s="2" t="s">
        <v>85</v>
      </c>
      <c r="BZ89" s="2" t="s">
        <v>107</v>
      </c>
      <c r="CA89" s="2" t="s">
        <v>85</v>
      </c>
      <c r="CB89" s="2" t="s">
        <v>85</v>
      </c>
      <c r="CC89" s="2" t="s">
        <v>107</v>
      </c>
      <c r="CD89" s="2" t="s">
        <v>85</v>
      </c>
      <c r="CE89" s="2" t="s">
        <v>85</v>
      </c>
      <c r="CF89" s="2" t="s">
        <v>85</v>
      </c>
      <c r="CG89" s="2" t="s">
        <v>85</v>
      </c>
      <c r="CH89" s="2" t="s">
        <v>85</v>
      </c>
      <c r="CI89" s="2" t="s">
        <v>85</v>
      </c>
      <c r="CJ89" s="2" t="s">
        <v>85</v>
      </c>
      <c r="CK89" s="2" t="s">
        <v>85</v>
      </c>
      <c r="CL89" s="2" t="s">
        <v>107</v>
      </c>
      <c r="CM89" s="2" t="s">
        <v>85</v>
      </c>
    </row>
    <row r="90" spans="1:91" hidden="1" x14ac:dyDescent="0.5">
      <c r="A90" s="2" t="str">
        <f>"1008131"</f>
        <v>1008131</v>
      </c>
      <c r="B90" s="2" t="s">
        <v>1359</v>
      </c>
      <c r="C90" s="2" t="s">
        <v>99</v>
      </c>
      <c r="D90" s="2" t="s">
        <v>85</v>
      </c>
      <c r="E90" s="2" t="s">
        <v>85</v>
      </c>
      <c r="F90" s="7" t="s">
        <v>1400</v>
      </c>
      <c r="G90" s="2" t="s">
        <v>1394</v>
      </c>
      <c r="H90" s="2" t="s">
        <v>1360</v>
      </c>
      <c r="I90" s="2" t="s">
        <v>1361</v>
      </c>
      <c r="J90" s="2"/>
      <c r="K90" s="2" t="s">
        <v>83</v>
      </c>
      <c r="L90" s="2" t="s">
        <v>84</v>
      </c>
      <c r="M90" s="2">
        <v>41155167605</v>
      </c>
      <c r="N90" s="2">
        <v>155167605</v>
      </c>
      <c r="O90" s="2" t="s">
        <v>111</v>
      </c>
      <c r="P90" s="2" t="s">
        <v>1362</v>
      </c>
      <c r="Q90" s="2" t="s">
        <v>90</v>
      </c>
      <c r="R90" s="2" t="s">
        <v>1363</v>
      </c>
      <c r="S90" s="2" t="s">
        <v>171</v>
      </c>
      <c r="T90" s="2" t="s">
        <v>1364</v>
      </c>
      <c r="U90" s="2"/>
      <c r="V90" s="2" t="s">
        <v>1365</v>
      </c>
      <c r="W90" s="2" t="s">
        <v>211</v>
      </c>
      <c r="X90" s="2">
        <v>4053</v>
      </c>
      <c r="Y90" s="2" t="s">
        <v>96</v>
      </c>
      <c r="Z90" s="2" t="str">
        <f>"1800 801 223"</f>
        <v>1800 801 223</v>
      </c>
      <c r="AA90" s="2" t="str">
        <f>"0499080850"</f>
        <v>0499080850</v>
      </c>
      <c r="AB90" s="2" t="s">
        <v>1366</v>
      </c>
      <c r="AC90" s="2" t="s">
        <v>1367</v>
      </c>
      <c r="AD90" s="4" t="s">
        <v>1368</v>
      </c>
      <c r="AE90" s="2" t="s">
        <v>138</v>
      </c>
      <c r="AF90" s="2" t="s">
        <v>265</v>
      </c>
      <c r="AG90" s="2" t="s">
        <v>1369</v>
      </c>
      <c r="AH90" s="5" t="s">
        <v>102</v>
      </c>
      <c r="AI90" s="5" t="s">
        <v>102</v>
      </c>
      <c r="AJ90" s="2">
        <v>0</v>
      </c>
      <c r="AK90" s="2" t="s">
        <v>85</v>
      </c>
      <c r="AL90" s="2">
        <v>0</v>
      </c>
      <c r="AM90" s="2">
        <v>2</v>
      </c>
      <c r="AN90" s="2">
        <v>2</v>
      </c>
      <c r="AO90" s="2">
        <v>2</v>
      </c>
      <c r="AP90" s="2" t="s">
        <v>103</v>
      </c>
      <c r="AQ90" s="2" t="s">
        <v>103</v>
      </c>
      <c r="AR90" s="2" t="s">
        <v>1370</v>
      </c>
      <c r="AS90" s="2" t="s">
        <v>1371</v>
      </c>
      <c r="AT90" s="2" t="s">
        <v>85</v>
      </c>
      <c r="AU90" s="2" t="s">
        <v>492</v>
      </c>
      <c r="AV90" s="2" t="s">
        <v>103</v>
      </c>
      <c r="AW90" s="2" t="s">
        <v>1363</v>
      </c>
      <c r="AX90" s="2" t="s">
        <v>171</v>
      </c>
      <c r="AY90" s="2" t="s">
        <v>107</v>
      </c>
      <c r="AZ90" s="2"/>
      <c r="BA90" s="2"/>
      <c r="BB90" s="2"/>
      <c r="BC90" s="2"/>
      <c r="BD90" s="2"/>
      <c r="BE90" s="2"/>
      <c r="BF90" s="2"/>
      <c r="BG90" s="2"/>
      <c r="BH90" s="2"/>
      <c r="BI90" s="2"/>
      <c r="BJ90" s="2"/>
      <c r="BK90" s="2"/>
      <c r="BL90" s="2"/>
      <c r="BM90" s="2"/>
      <c r="BN90" s="2"/>
      <c r="BO90" s="2"/>
      <c r="BP90" s="2"/>
      <c r="BQ90" s="2"/>
      <c r="BR90" s="2"/>
      <c r="BS90" s="2"/>
      <c r="BT90" s="2"/>
      <c r="BU90" s="2"/>
      <c r="BV90" s="2"/>
      <c r="BW90" s="2"/>
      <c r="BX90" s="2" t="s">
        <v>107</v>
      </c>
      <c r="BY90" s="2" t="s">
        <v>85</v>
      </c>
      <c r="BZ90" s="2" t="s">
        <v>85</v>
      </c>
      <c r="CA90" s="2" t="s">
        <v>85</v>
      </c>
      <c r="CB90" s="2" t="s">
        <v>85</v>
      </c>
      <c r="CC90" s="2" t="s">
        <v>107</v>
      </c>
      <c r="CD90" s="2" t="s">
        <v>85</v>
      </c>
      <c r="CE90" s="2" t="s">
        <v>85</v>
      </c>
      <c r="CF90" s="2" t="s">
        <v>107</v>
      </c>
      <c r="CG90" s="2" t="s">
        <v>107</v>
      </c>
      <c r="CH90" s="2" t="s">
        <v>107</v>
      </c>
      <c r="CI90" s="2" t="s">
        <v>107</v>
      </c>
      <c r="CJ90" s="2" t="s">
        <v>107</v>
      </c>
      <c r="CK90" s="2" t="s">
        <v>107</v>
      </c>
      <c r="CL90" s="2" t="s">
        <v>85</v>
      </c>
      <c r="CM90" s="2" t="s">
        <v>85</v>
      </c>
    </row>
    <row r="91" spans="1:91" hidden="1" x14ac:dyDescent="0.5">
      <c r="A91" s="2" t="str">
        <f>"1008811"</f>
        <v>1008811</v>
      </c>
      <c r="B91" s="2" t="s">
        <v>1372</v>
      </c>
      <c r="C91" s="2" t="s">
        <v>99</v>
      </c>
      <c r="D91" s="2" t="s">
        <v>107</v>
      </c>
      <c r="E91" s="2" t="s">
        <v>85</v>
      </c>
      <c r="F91" s="2" t="s">
        <v>1402</v>
      </c>
      <c r="G91" s="2" t="s">
        <v>1397</v>
      </c>
      <c r="H91" s="2" t="s">
        <v>1373</v>
      </c>
      <c r="I91" s="2" t="s">
        <v>1374</v>
      </c>
      <c r="J91" s="2"/>
      <c r="K91" s="2" t="s">
        <v>83</v>
      </c>
      <c r="L91" s="2" t="s">
        <v>84</v>
      </c>
      <c r="M91" s="2">
        <v>38574464524</v>
      </c>
      <c r="N91" s="2"/>
      <c r="O91" s="2" t="s">
        <v>1375</v>
      </c>
      <c r="P91" s="2" t="s">
        <v>1376</v>
      </c>
      <c r="Q91" s="2" t="s">
        <v>129</v>
      </c>
      <c r="R91" s="2" t="s">
        <v>1377</v>
      </c>
      <c r="S91" s="2" t="s">
        <v>1378</v>
      </c>
      <c r="T91" s="2" t="s">
        <v>1379</v>
      </c>
      <c r="U91" s="2" t="s">
        <v>1380</v>
      </c>
      <c r="V91" s="2" t="s">
        <v>1381</v>
      </c>
      <c r="W91" s="2" t="s">
        <v>95</v>
      </c>
      <c r="X91" s="2">
        <v>2304</v>
      </c>
      <c r="Y91" s="2" t="s">
        <v>96</v>
      </c>
      <c r="Z91" s="2" t="str">
        <f>"0249607100"</f>
        <v>0249607100</v>
      </c>
      <c r="AA91" s="2" t="str">
        <f>"0409105163"</f>
        <v>0409105163</v>
      </c>
      <c r="AB91" s="2" t="s">
        <v>1382</v>
      </c>
      <c r="AC91" s="2" t="s">
        <v>1383</v>
      </c>
      <c r="AD91" s="4" t="s">
        <v>1384</v>
      </c>
      <c r="AE91" s="2" t="s">
        <v>138</v>
      </c>
      <c r="AF91" s="2" t="s">
        <v>1385</v>
      </c>
      <c r="AG91" s="2" t="s">
        <v>1386</v>
      </c>
      <c r="AH91" s="5" t="s">
        <v>102</v>
      </c>
      <c r="AI91" s="5" t="s">
        <v>102</v>
      </c>
      <c r="AJ91" s="2">
        <v>40</v>
      </c>
      <c r="AK91" s="2" t="s">
        <v>107</v>
      </c>
      <c r="AL91" s="2">
        <v>12</v>
      </c>
      <c r="AM91" s="2">
        <v>20</v>
      </c>
      <c r="AN91" s="2">
        <v>20</v>
      </c>
      <c r="AO91" s="2">
        <v>20</v>
      </c>
      <c r="AP91" s="2" t="s">
        <v>103</v>
      </c>
      <c r="AQ91" s="2" t="s">
        <v>103</v>
      </c>
      <c r="AR91" s="2" t="s">
        <v>1387</v>
      </c>
      <c r="AS91" s="2" t="s">
        <v>1388</v>
      </c>
      <c r="AT91" s="2" t="s">
        <v>85</v>
      </c>
      <c r="AU91" s="5" t="s">
        <v>102</v>
      </c>
      <c r="AV91" s="2" t="s">
        <v>103</v>
      </c>
      <c r="AW91" s="2" t="s">
        <v>1389</v>
      </c>
      <c r="AX91" s="2" t="s">
        <v>1390</v>
      </c>
      <c r="AY91" s="2" t="s">
        <v>107</v>
      </c>
      <c r="AZ91" s="2"/>
      <c r="BA91" s="2"/>
      <c r="BB91" s="2"/>
      <c r="BC91" s="2"/>
      <c r="BD91" s="2"/>
      <c r="BE91" s="2"/>
      <c r="BF91" s="2"/>
      <c r="BG91" s="2"/>
      <c r="BH91" s="2"/>
      <c r="BI91" s="2"/>
      <c r="BJ91" s="2"/>
      <c r="BK91" s="2"/>
      <c r="BL91" s="2"/>
      <c r="BM91" s="2"/>
      <c r="BN91" s="2"/>
      <c r="BO91" s="2"/>
      <c r="BP91" s="2"/>
      <c r="BQ91" s="2"/>
      <c r="BR91" s="2"/>
      <c r="BS91" s="2"/>
      <c r="BT91" s="2"/>
      <c r="BU91" s="2"/>
      <c r="BV91" s="2"/>
      <c r="BW91" s="2"/>
      <c r="BX91" s="2" t="s">
        <v>107</v>
      </c>
      <c r="BY91" s="2" t="s">
        <v>85</v>
      </c>
      <c r="BZ91" s="2" t="s">
        <v>85</v>
      </c>
      <c r="CA91" s="2" t="s">
        <v>85</v>
      </c>
      <c r="CB91" s="2" t="s">
        <v>85</v>
      </c>
      <c r="CC91" s="2" t="s">
        <v>107</v>
      </c>
      <c r="CD91" s="2" t="s">
        <v>85</v>
      </c>
      <c r="CE91" s="2" t="s">
        <v>85</v>
      </c>
      <c r="CF91" s="2" t="s">
        <v>85</v>
      </c>
      <c r="CG91" s="2" t="s">
        <v>85</v>
      </c>
      <c r="CH91" s="2" t="s">
        <v>85</v>
      </c>
      <c r="CI91" s="2" t="s">
        <v>85</v>
      </c>
      <c r="CJ91" s="2" t="s">
        <v>107</v>
      </c>
      <c r="CK91" s="2" t="s">
        <v>85</v>
      </c>
      <c r="CL91" s="2" t="s">
        <v>85</v>
      </c>
      <c r="CM91" s="2" t="s">
        <v>85</v>
      </c>
    </row>
  </sheetData>
  <autoFilter ref="A9:CM91" xr:uid="{06F55A1C-51C2-47EC-897B-104FE1CFC4C8}">
    <filterColumn colId="81">
      <filters>
        <filter val="Yes"/>
      </filters>
    </filterColumn>
  </autoFilter>
  <mergeCells count="7">
    <mergeCell ref="AZ8:BW8"/>
    <mergeCell ref="BX8:CM8"/>
    <mergeCell ref="A2:K2"/>
    <mergeCell ref="C8:E8"/>
    <mergeCell ref="A3:B3"/>
    <mergeCell ref="H8:AD8"/>
    <mergeCell ref="AF8:AY8"/>
  </mergeCells>
  <conditionalFormatting sqref="D1:G7 D9:G1048576">
    <cfRule type="containsText" dxfId="1" priority="3" operator="containsText" text="Yes">
      <formula>NOT(ISERROR(SEARCH("Yes",D1)))</formula>
    </cfRule>
  </conditionalFormatting>
  <conditionalFormatting sqref="G10:G91">
    <cfRule type="containsText" dxfId="0" priority="2" operator="containsText" text="Regional">
      <formula>NOT(ISERROR(SEARCH("Regional",G10)))</formula>
    </cfRule>
  </conditionalFormatting>
  <pageMargins left="0.74803149606299213" right="0.74803149606299213" top="0.98425196850393704" bottom="0.98425196850393704" header="0.51181102362204722" footer="0.51181102362204722"/>
  <pageSetup paperSize="8" scale="10" fitToHeight="2"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Scheme Review Report</vt:lpstr>
      <vt:lpstr>'Scheme Review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Lateisha Peachey</dc:creator>
  <cp:lastModifiedBy>Chiang Lim</cp:lastModifiedBy>
  <cp:lastPrinted>2020-09-09T02:26:34Z</cp:lastPrinted>
  <dcterms:created xsi:type="dcterms:W3CDTF">2020-06-22T03:42:52Z</dcterms:created>
  <dcterms:modified xsi:type="dcterms:W3CDTF">2020-09-25T02:08:57Z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